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한국데이터산업진흥원\Desktop\과기부 송부\"/>
    </mc:Choice>
  </mc:AlternateContent>
  <xr:revisionPtr revIDLastSave="0" documentId="8_{123B3010-385F-47A4-96A6-7DCCC6528757}" xr6:coauthVersionLast="36" xr6:coauthVersionMax="36" xr10:uidLastSave="{00000000-0000-0000-0000-000000000000}"/>
  <bookViews>
    <workbookView xWindow="0" yWindow="0" windowWidth="28800" windowHeight="13980" xr2:uid="{00000000-000D-0000-FFFF-FFFF00000000}"/>
  </bookViews>
  <sheets>
    <sheet name="사업비구성 기준표" sheetId="13" r:id="rId1"/>
    <sheet name="초기중견기업" sheetId="9" r:id="rId2"/>
    <sheet name="중소기업" sheetId="10" r:id="rId3"/>
    <sheet name="소상공인" sheetId="11" r:id="rId4"/>
    <sheet name="청년기업" sheetId="12" r:id="rId5"/>
  </sheets>
  <definedNames>
    <definedName name="_xlnm.Print_Area" localSheetId="0">'사업비구성 기준표'!$B$1:$M$47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1" l="1"/>
  <c r="I19" i="11"/>
  <c r="I15" i="11"/>
  <c r="I17" i="11" s="1"/>
  <c r="I13" i="11"/>
  <c r="U21" i="11"/>
  <c r="U13" i="11"/>
  <c r="U15" i="11" s="1"/>
  <c r="U17" i="11" s="1"/>
  <c r="AG13" i="11"/>
  <c r="AG15" i="11" s="1"/>
  <c r="AG17" i="11" s="1"/>
  <c r="AG21" i="11"/>
  <c r="AG13" i="10"/>
  <c r="AG15" i="10" s="1"/>
  <c r="U13" i="10"/>
  <c r="I13" i="10"/>
  <c r="I15" i="10" s="1"/>
  <c r="I15" i="9"/>
  <c r="AG21" i="12"/>
  <c r="AG13" i="12"/>
  <c r="U21" i="12"/>
  <c r="U13" i="12"/>
  <c r="I21" i="12"/>
  <c r="I13" i="12"/>
  <c r="AG17" i="9"/>
  <c r="AG19" i="9" s="1"/>
  <c r="AG15" i="9"/>
  <c r="U17" i="9"/>
  <c r="U19" i="9" s="1"/>
  <c r="U15" i="9"/>
  <c r="I17" i="9"/>
  <c r="I19" i="9" s="1"/>
  <c r="M46" i="13"/>
  <c r="L46" i="13"/>
  <c r="J46" i="13"/>
  <c r="H46" i="13"/>
  <c r="I46" i="13" s="1"/>
  <c r="F46" i="13"/>
  <c r="G46" i="13" s="1"/>
  <c r="D46" i="13"/>
  <c r="H44" i="13"/>
  <c r="F44" i="13"/>
  <c r="G40" i="13" s="1"/>
  <c r="M43" i="13"/>
  <c r="M44" i="13" s="1"/>
  <c r="L43" i="13"/>
  <c r="L44" i="13" s="1"/>
  <c r="J43" i="13"/>
  <c r="J44" i="13" s="1"/>
  <c r="I43" i="13"/>
  <c r="H43" i="13"/>
  <c r="F43" i="13"/>
  <c r="G43" i="13" s="1"/>
  <c r="D43" i="13"/>
  <c r="D44" i="13" s="1"/>
  <c r="I42" i="13"/>
  <c r="I41" i="13"/>
  <c r="G41" i="13"/>
  <c r="I40" i="13"/>
  <c r="M34" i="13"/>
  <c r="L34" i="13"/>
  <c r="J34" i="13"/>
  <c r="K34" i="13" s="1"/>
  <c r="H34" i="13"/>
  <c r="I34" i="13" s="1"/>
  <c r="G34" i="13"/>
  <c r="F34" i="13"/>
  <c r="D34" i="13"/>
  <c r="E34" i="13" s="1"/>
  <c r="J32" i="13"/>
  <c r="K28" i="13" s="1"/>
  <c r="F32" i="13"/>
  <c r="G31" i="13" s="1"/>
  <c r="D32" i="13"/>
  <c r="E28" i="13" s="1"/>
  <c r="M31" i="13"/>
  <c r="M32" i="13" s="1"/>
  <c r="L31" i="13"/>
  <c r="L32" i="13" s="1"/>
  <c r="K31" i="13"/>
  <c r="J31" i="13"/>
  <c r="H31" i="13"/>
  <c r="H32" i="13" s="1"/>
  <c r="F31" i="13"/>
  <c r="E31" i="13"/>
  <c r="D31" i="13"/>
  <c r="G30" i="13"/>
  <c r="E30" i="13"/>
  <c r="K29" i="13"/>
  <c r="G28" i="13"/>
  <c r="M22" i="13"/>
  <c r="L22" i="13"/>
  <c r="J22" i="13"/>
  <c r="K22" i="13" s="1"/>
  <c r="I22" i="13"/>
  <c r="H22" i="13"/>
  <c r="F22" i="13"/>
  <c r="G22" i="13" s="1"/>
  <c r="D22" i="13"/>
  <c r="H20" i="13"/>
  <c r="I19" i="13" s="1"/>
  <c r="D20" i="13"/>
  <c r="E22" i="13" s="1"/>
  <c r="M19" i="13"/>
  <c r="M20" i="13" s="1"/>
  <c r="L19" i="13"/>
  <c r="L20" i="13" s="1"/>
  <c r="J19" i="13"/>
  <c r="J20" i="13" s="1"/>
  <c r="H19" i="13"/>
  <c r="F19" i="13"/>
  <c r="F20" i="13" s="1"/>
  <c r="D19" i="13"/>
  <c r="E19" i="13" s="1"/>
  <c r="I18" i="13"/>
  <c r="I16" i="13"/>
  <c r="AG19" i="11" l="1"/>
  <c r="U19" i="11"/>
  <c r="AG19" i="10"/>
  <c r="AG17" i="10"/>
  <c r="AG21" i="10" s="1"/>
  <c r="U19" i="10"/>
  <c r="U15" i="10"/>
  <c r="U17" i="10" s="1"/>
  <c r="U21" i="10" s="1"/>
  <c r="I19" i="10"/>
  <c r="I17" i="10"/>
  <c r="I21" i="10" s="1"/>
  <c r="I28" i="13"/>
  <c r="I30" i="13"/>
  <c r="I29" i="13"/>
  <c r="G17" i="13"/>
  <c r="G19" i="13"/>
  <c r="G18" i="13"/>
  <c r="G16" i="13"/>
  <c r="K46" i="13"/>
  <c r="K41" i="13"/>
  <c r="K40" i="13"/>
  <c r="K42" i="13"/>
  <c r="K18" i="13"/>
  <c r="K16" i="13"/>
  <c r="K17" i="13"/>
  <c r="E43" i="13"/>
  <c r="E40" i="13"/>
  <c r="E42" i="13"/>
  <c r="E46" i="13"/>
  <c r="E41" i="13"/>
  <c r="I17" i="13"/>
  <c r="E29" i="13"/>
  <c r="K19" i="13"/>
  <c r="G29" i="13"/>
  <c r="I31" i="13"/>
  <c r="E18" i="13"/>
  <c r="K43" i="13"/>
  <c r="E16" i="13"/>
  <c r="K30" i="13"/>
  <c r="G42" i="13"/>
  <c r="E17" i="13"/>
  <c r="AG13" i="9" l="1"/>
  <c r="U13" i="9"/>
  <c r="I13" i="9"/>
  <c r="I19" i="12" l="1"/>
  <c r="I15" i="12"/>
  <c r="I17" i="12" s="1"/>
  <c r="U19" i="12"/>
  <c r="U15" i="12"/>
  <c r="U17" i="12" s="1"/>
  <c r="AG19" i="12"/>
  <c r="AG15" i="12"/>
  <c r="AG17" i="12" s="1"/>
</calcChain>
</file>

<file path=xl/sharedStrings.xml><?xml version="1.0" encoding="utf-8"?>
<sst xmlns="http://schemas.openxmlformats.org/spreadsheetml/2006/main" count="498" uniqueCount="120">
  <si>
    <t>원</t>
    <phoneticPr fontId="3" type="noConversion"/>
  </si>
  <si>
    <t>원입니다.</t>
    <phoneticPr fontId="3" type="noConversion"/>
  </si>
  <si>
    <t>원이며,</t>
    <phoneticPr fontId="3" type="noConversion"/>
  </si>
  <si>
    <t>ⓐ</t>
  </si>
  <si>
    <t>ⓑ</t>
  </si>
  <si>
    <t>ⓒ</t>
  </si>
  <si>
    <t>ⓓ</t>
  </si>
  <si>
    <t xml:space="preserve"> ◆ 민간부담금 계산기 확인 방법</t>
  </si>
  <si>
    <t>ⓐ</t>
    <phoneticPr fontId="3" type="noConversion"/>
  </si>
  <si>
    <t>ⓑ</t>
    <phoneticPr fontId="3" type="noConversion"/>
  </si>
  <si>
    <t>ⓒ</t>
    <phoneticPr fontId="3" type="noConversion"/>
  </si>
  <si>
    <t>ⓓ</t>
    <phoneticPr fontId="3" type="noConversion"/>
  </si>
  <si>
    <t>ⓔ</t>
    <phoneticPr fontId="3" type="noConversion"/>
  </si>
  <si>
    <t xml:space="preserve"> ◆ 현금 부담 인정 범위</t>
    <phoneticPr fontId="3" type="noConversion"/>
  </si>
  <si>
    <r>
      <t xml:space="preserve">    1. (</t>
    </r>
    <r>
      <rPr>
        <b/>
        <sz val="11"/>
        <color theme="1"/>
        <rFont val="맑은 고딕"/>
        <family val="3"/>
        <charset val="129"/>
        <scheme val="minor"/>
      </rPr>
      <t>현금부담금</t>
    </r>
    <r>
      <rPr>
        <sz val="11"/>
        <color theme="1"/>
        <rFont val="맑은 고딕"/>
        <family val="2"/>
        <charset val="129"/>
        <scheme val="minor"/>
      </rPr>
      <t>) 공급기업과 거래에서 발생하는비용(구매, 가공)만 인정</t>
    </r>
    <phoneticPr fontId="3" type="noConversion"/>
  </si>
  <si>
    <t xml:space="preserve"> ◆ 수요기업이 부담해야하는 최소 민간부담금은</t>
    <phoneticPr fontId="3" type="noConversion"/>
  </si>
  <si>
    <t xml:space="preserve">    1. 데이터 상품 금액을 (ⓐ)에 입력해주세요</t>
    <phoneticPr fontId="3" type="noConversion"/>
  </si>
  <si>
    <t xml:space="preserve">       현금자부담(ⓓ)과 정부지원금(ⓔ)를 확인하신 후 해당 금액을 신청 시 기재해주세요.</t>
    <phoneticPr fontId="3" type="noConversion"/>
  </si>
  <si>
    <t xml:space="preserve">    2. 현금부담만 할 경우, 총사업비(ⓑ)는 데이터 상품 금액과 같으며, 민간부담금 총액(ⓒ), </t>
    <phoneticPr fontId="3" type="noConversion"/>
  </si>
  <si>
    <t xml:space="preserve"> ◆ 총 사업비는 해당 데이터 상품 금액과 같으며</t>
    <phoneticPr fontId="3" type="noConversion"/>
  </si>
  <si>
    <t xml:space="preserve"> ◆ 총 사업비는 해당 가공서비스 금액과 같으며</t>
    <phoneticPr fontId="3" type="noConversion"/>
  </si>
  <si>
    <t xml:space="preserve">    2. 현금부담만 할 경우, 총사업비(ⓑ)는 가공서비스 금액과 같으며, 민간부담금 총액(ⓒ), </t>
    <phoneticPr fontId="3" type="noConversion"/>
  </si>
  <si>
    <r>
      <t xml:space="preserve"> ◆ 해당 조건으로 협약할 경우 </t>
    </r>
    <r>
      <rPr>
        <b/>
        <sz val="11"/>
        <color theme="1"/>
        <rFont val="맑은 고딕"/>
        <family val="3"/>
        <charset val="129"/>
        <scheme val="minor"/>
      </rPr>
      <t>정부지원금</t>
    </r>
    <r>
      <rPr>
        <sz val="11"/>
        <color theme="1"/>
        <rFont val="맑은 고딕"/>
        <family val="2"/>
        <charset val="129"/>
        <scheme val="minor"/>
      </rPr>
      <t>은 총</t>
    </r>
    <phoneticPr fontId="3" type="noConversion"/>
  </si>
  <si>
    <r>
      <t xml:space="preserve">      부담해야 하는 최소 </t>
    </r>
    <r>
      <rPr>
        <b/>
        <sz val="11"/>
        <color theme="1"/>
        <rFont val="맑은 고딕"/>
        <family val="3"/>
        <charset val="129"/>
        <scheme val="minor"/>
      </rPr>
      <t>현금자부담은</t>
    </r>
    <phoneticPr fontId="3" type="noConversion"/>
  </si>
  <si>
    <t xml:space="preserve">      ※ 선정이후 과제협의서 및 견적서에 따라 데이터 상품 금액(공급대가, VAT포함) 입력</t>
    <phoneticPr fontId="3" type="noConversion"/>
  </si>
  <si>
    <t xml:space="preserve">      ※ 선정이후 과제협의서 및 견적서에 따라 데이터 가공서비스 금액(공급대가, VAT포함) 입력</t>
    <phoneticPr fontId="3" type="noConversion"/>
  </si>
  <si>
    <r>
      <rPr>
        <b/>
        <sz val="14"/>
        <color rgb="FFFF0000"/>
        <rFont val="맑은 고딕"/>
        <family val="3"/>
        <charset val="129"/>
        <scheme val="minor"/>
      </rPr>
      <t>(</t>
    </r>
    <r>
      <rPr>
        <b/>
        <u/>
        <sz val="14"/>
        <color rgb="FFFF0000"/>
        <rFont val="맑은 고딕"/>
        <family val="3"/>
        <charset val="129"/>
        <scheme val="minor"/>
      </rPr>
      <t>초기 중견기업 전용</t>
    </r>
    <r>
      <rPr>
        <b/>
        <sz val="14"/>
        <color rgb="FFFF0000"/>
        <rFont val="맑은 고딕"/>
        <family val="3"/>
        <charset val="129"/>
        <scheme val="minor"/>
      </rPr>
      <t>)</t>
    </r>
    <phoneticPr fontId="3" type="noConversion"/>
  </si>
  <si>
    <t>(초기 중견기업 전용)</t>
  </si>
  <si>
    <t xml:space="preserve"> ◆ 데이터 상품 견적금액을 입력해주세요.</t>
    <phoneticPr fontId="3" type="noConversion"/>
  </si>
  <si>
    <r>
      <t xml:space="preserve">■ 초기 중견기업 : </t>
    </r>
    <r>
      <rPr>
        <sz val="16"/>
        <color theme="1"/>
        <rFont val="맑은 고딕"/>
        <family val="3"/>
        <charset val="129"/>
        <scheme val="major"/>
      </rPr>
      <t>총사업비의 25%이상을 민간부담금으로 매칭하고, 전액 현금 부담</t>
    </r>
    <phoneticPr fontId="3" type="noConversion"/>
  </si>
  <si>
    <t xml:space="preserve">   ※ 금액은 천원단위 미만 절사하여 입력 필수(백원단위 올림으로 천원금액 차이 발생 가능)</t>
    <phoneticPr fontId="3" type="noConversion"/>
  </si>
  <si>
    <r>
      <t xml:space="preserve">■ 중소기업 : </t>
    </r>
    <r>
      <rPr>
        <sz val="16"/>
        <color theme="1"/>
        <rFont val="맑은 고딕"/>
        <family val="3"/>
        <charset val="129"/>
        <scheme val="major"/>
      </rPr>
      <t>총사업비의 25%이상을 민간부담금으로 매칭하고, 민간부담금의 10%이상 현금 부담 필수이며, 나머지는 현물 부담</t>
    </r>
    <phoneticPr fontId="3" type="noConversion"/>
  </si>
  <si>
    <t>(중소기업 전용)</t>
    <phoneticPr fontId="3" type="noConversion"/>
  </si>
  <si>
    <t xml:space="preserve"> ◆ 해당 금액으로 협약할 경우 총 사업비는</t>
    <phoneticPr fontId="3" type="noConversion"/>
  </si>
  <si>
    <t xml:space="preserve"> ◆ 수요기업이 부담해야하는 최소 민간부담금은 총</t>
    <phoneticPr fontId="3" type="noConversion"/>
  </si>
  <si>
    <r>
      <t xml:space="preserve">    부담해야 하는 최소 </t>
    </r>
    <r>
      <rPr>
        <b/>
        <sz val="11"/>
        <color theme="1"/>
        <rFont val="맑은 고딕"/>
        <family val="3"/>
        <charset val="129"/>
        <scheme val="minor"/>
      </rPr>
      <t>현금자부담은</t>
    </r>
    <phoneticPr fontId="3" type="noConversion"/>
  </si>
  <si>
    <r>
      <t xml:space="preserve">       부담해야 하는 최소 </t>
    </r>
    <r>
      <rPr>
        <b/>
        <sz val="11"/>
        <color theme="1"/>
        <rFont val="맑은 고딕"/>
        <family val="3"/>
        <charset val="129"/>
        <scheme val="minor"/>
      </rPr>
      <t>현금자부담은</t>
    </r>
    <phoneticPr fontId="3" type="noConversion"/>
  </si>
  <si>
    <r>
      <t xml:space="preserve">    구성해야 하는 최소 </t>
    </r>
    <r>
      <rPr>
        <b/>
        <sz val="11"/>
        <color theme="1"/>
        <rFont val="맑은 고딕"/>
        <family val="3"/>
        <charset val="129"/>
        <scheme val="minor"/>
      </rPr>
      <t>현물자부담은</t>
    </r>
    <phoneticPr fontId="3" type="noConversion"/>
  </si>
  <si>
    <t>ⓔ</t>
  </si>
  <si>
    <r>
      <t xml:space="preserve">       구성해야 하는 최소 </t>
    </r>
    <r>
      <rPr>
        <b/>
        <sz val="11"/>
        <color theme="1"/>
        <rFont val="맑은 고딕"/>
        <family val="3"/>
        <charset val="129"/>
        <scheme val="minor"/>
      </rPr>
      <t>현물자부담은</t>
    </r>
    <phoneticPr fontId="3" type="noConversion"/>
  </si>
  <si>
    <t>ⓕ</t>
  </si>
  <si>
    <t>ⓕ</t>
    <phoneticPr fontId="3" type="noConversion"/>
  </si>
  <si>
    <t xml:space="preserve"> ◆ 민간부담금 계산기 확인 방법</t>
    <phoneticPr fontId="3" type="noConversion"/>
  </si>
  <si>
    <t xml:space="preserve">    2. 총사업비(ⓑ), 민간부담금 총액(ⓒ), 현금자부담(ⓓ), 현물자부담(ⓔ)과</t>
  </si>
  <si>
    <t xml:space="preserve">       정부지원금(ⓕ)를 확인하신 후 해당 금액을 신청 시 기재해주세요.</t>
  </si>
  <si>
    <t xml:space="preserve">    3. 현물자부담(ⓔ)이 공란으로 표시되는 경우 꼭 현물 자부담을 편성할 필요는 없으나</t>
  </si>
  <si>
    <t xml:space="preserve">       필요한 경우 현물 구성하여 신청해도 문제 없습니다.</t>
  </si>
  <si>
    <t xml:space="preserve"> ◆ 현금, 현물 부담 인정 범위</t>
  </si>
  <si>
    <r>
      <t xml:space="preserve">    2. (</t>
    </r>
    <r>
      <rPr>
        <b/>
        <sz val="11"/>
        <color theme="1"/>
        <rFont val="맑은 고딕"/>
        <family val="3"/>
        <charset val="129"/>
        <scheme val="minor"/>
      </rPr>
      <t>현물부담금</t>
    </r>
    <r>
      <rPr>
        <sz val="11"/>
        <color theme="1"/>
        <rFont val="맑은 고딕"/>
        <family val="2"/>
        <charset val="129"/>
        <scheme val="minor"/>
      </rPr>
      <t>) 본 사업에 참여하는 수요기업 인력(참여기간 및 참여율)만 현물로 인정</t>
    </r>
    <phoneticPr fontId="3" type="noConversion"/>
  </si>
  <si>
    <t xml:space="preserve">      ※ 현물 구성이 불가능한 경우 현금(데이터 구매, 가공 금액)으로 대체하여 민간부담금 편성 가능</t>
    <phoneticPr fontId="3" type="noConversion"/>
  </si>
  <si>
    <r>
      <t xml:space="preserve">■ 소상공인 : </t>
    </r>
    <r>
      <rPr>
        <sz val="16"/>
        <color theme="1"/>
        <rFont val="맑은 고딕"/>
        <family val="3"/>
        <charset val="129"/>
        <scheme val="major"/>
      </rPr>
      <t>총사업비의 25%이상을 민간부담금으로 매칭하고, 전액 현물 부담</t>
    </r>
    <phoneticPr fontId="3" type="noConversion"/>
  </si>
  <si>
    <t>(소상공인 전용)</t>
    <phoneticPr fontId="3" type="noConversion"/>
  </si>
  <si>
    <t xml:space="preserve"> ◆ 수요기업이 부담해야하는 최소 민간부담금은 </t>
    <phoneticPr fontId="3" type="noConversion"/>
  </si>
  <si>
    <r>
      <t xml:space="preserve"> ◆ 해당 조건으로 헙약할 경우 </t>
    </r>
    <r>
      <rPr>
        <b/>
        <sz val="11"/>
        <color theme="1"/>
        <rFont val="맑은 고딕"/>
        <family val="3"/>
        <charset val="129"/>
        <scheme val="minor"/>
      </rPr>
      <t>정부지원금</t>
    </r>
    <r>
      <rPr>
        <sz val="11"/>
        <color theme="1"/>
        <rFont val="맑은 고딕"/>
        <family val="2"/>
        <charset val="129"/>
        <scheme val="minor"/>
      </rPr>
      <t>은 총</t>
    </r>
    <phoneticPr fontId="3" type="noConversion"/>
  </si>
  <si>
    <r>
      <t xml:space="preserve">■ 청년기업 : </t>
    </r>
    <r>
      <rPr>
        <sz val="16"/>
        <color theme="1"/>
        <rFont val="맑은 고딕"/>
        <family val="3"/>
        <charset val="129"/>
        <scheme val="major"/>
      </rPr>
      <t>총사업비의 10%이상을 민간부담금으로 매칭하고, 전액 현물 부담</t>
    </r>
    <phoneticPr fontId="3" type="noConversion"/>
  </si>
  <si>
    <t>(청년기업 전용)</t>
    <phoneticPr fontId="3" type="noConversion"/>
  </si>
  <si>
    <t xml:space="preserve">초기 중견기업 </t>
    <phoneticPr fontId="3" type="noConversion"/>
  </si>
  <si>
    <t>중소기업</t>
    <phoneticPr fontId="3" type="noConversion"/>
  </si>
  <si>
    <t xml:space="preserve">소상공인 </t>
    <phoneticPr fontId="3" type="noConversion"/>
  </si>
  <si>
    <t xml:space="preserve">청년기업 </t>
    <phoneticPr fontId="3" type="noConversion"/>
  </si>
  <si>
    <t>일반부문</t>
    <phoneticPr fontId="3" type="noConversion"/>
  </si>
  <si>
    <t>사회현안 해결 부문</t>
    <phoneticPr fontId="3" type="noConversion"/>
  </si>
  <si>
    <t>초기중견기업</t>
    <phoneticPr fontId="3" type="noConversion"/>
  </si>
  <si>
    <t>소상공인</t>
    <phoneticPr fontId="3" type="noConversion"/>
  </si>
  <si>
    <t>청년기업</t>
    <phoneticPr fontId="3" type="noConversion"/>
  </si>
  <si>
    <t>예비창업자</t>
    <phoneticPr fontId="3" type="noConversion"/>
  </si>
  <si>
    <t>중앙부처, 지자체, 공공기관, 
연구기관, 대학연구팀, 병원</t>
    <phoneticPr fontId="3" type="noConversion"/>
  </si>
  <si>
    <t>금액</t>
    <phoneticPr fontId="3" type="noConversion"/>
  </si>
  <si>
    <t>비율</t>
    <phoneticPr fontId="3" type="noConversion"/>
  </si>
  <si>
    <t>금액</t>
  </si>
  <si>
    <t>비율</t>
  </si>
  <si>
    <t>정부지원금</t>
    <phoneticPr fontId="3" type="noConversion"/>
  </si>
  <si>
    <t>현금</t>
    <phoneticPr fontId="3" type="noConversion"/>
  </si>
  <si>
    <t>민간부담금</t>
    <phoneticPr fontId="3" type="noConversion"/>
  </si>
  <si>
    <t>※ 선정이후 공급기업과 과제협의하여 견적금액 및 사업비를 최종 확정하며, 견적금액 중 정부지원금 초과분 현금은 모두 수요기업이 부담함</t>
    <phoneticPr fontId="3" type="noConversion"/>
  </si>
  <si>
    <t>합계</t>
    <phoneticPr fontId="3" type="noConversion"/>
  </si>
  <si>
    <r>
      <t xml:space="preserve">총사업비 </t>
    </r>
    <r>
      <rPr>
        <sz val="9"/>
        <color theme="1"/>
        <rFont val="맑은 고딕"/>
        <family val="3"/>
        <charset val="129"/>
        <scheme val="minor"/>
      </rPr>
      <t>(정부지원금+민간부담금)</t>
    </r>
    <phoneticPr fontId="3" type="noConversion"/>
  </si>
  <si>
    <r>
      <t xml:space="preserve">최종 견적 금액 </t>
    </r>
    <r>
      <rPr>
        <sz val="9"/>
        <color theme="1"/>
        <rFont val="맑은 고딕"/>
        <family val="3"/>
        <charset val="129"/>
        <scheme val="minor"/>
      </rPr>
      <t>(정부지원금 현금+민간부담금 현금)</t>
    </r>
    <phoneticPr fontId="3" type="noConversion"/>
  </si>
  <si>
    <r>
      <t>현물</t>
    </r>
    <r>
      <rPr>
        <sz val="9"/>
        <color theme="1"/>
        <rFont val="맑은 고딕"/>
        <family val="3"/>
        <charset val="129"/>
        <scheme val="minor"/>
      </rPr>
      <t>(인건비)</t>
    </r>
    <phoneticPr fontId="3" type="noConversion"/>
  </si>
  <si>
    <t>사업비 구성</t>
    <phoneticPr fontId="3" type="noConversion"/>
  </si>
  <si>
    <t xml:space="preserve">  총사업비의 25%이상을 민간부담금으로 매칭하고, 전액 현금 부담</t>
    <phoneticPr fontId="3" type="noConversion"/>
  </si>
  <si>
    <t xml:space="preserve">  총사업비의 25%이상을 민간부담금으로 매칭하고, 민간부담금의 10%이상 현금 부담 필수이며, 나머지는 현물 부담</t>
    <phoneticPr fontId="3" type="noConversion"/>
  </si>
  <si>
    <t xml:space="preserve">  총사업비의 25%이상을 민간부담금으로 매칭하고, 전액 현물 부담</t>
    <phoneticPr fontId="3" type="noConversion"/>
  </si>
  <si>
    <t xml:space="preserve">  총사업비의 10%이상을 민간부담금으로 매칭하고, 전액 현물 부담</t>
    <phoneticPr fontId="3" type="noConversion"/>
  </si>
  <si>
    <t xml:space="preserve">  수요기업은 데이터바우처 신청 시 자사 기업 규모별 신청 요건에 맞게 사업비(정부지원금 및 민간부담금)를 구성하여 신청하며, 
  선정이후 공급기업과 과제 협의 후 견전금액 및 사업비를 최종 확정함
  ※ 민간부담금(현금 및 현물) : 현금은 수요기업이 공급기업에게 직접 지급하며, 현물은 참여인력에 대한 인건비만 인정(추후 증빙 제출)</t>
    <phoneticPr fontId="3" type="noConversion"/>
  </si>
  <si>
    <t>예비창업자, 사회현안</t>
    <phoneticPr fontId="3" type="noConversion"/>
  </si>
  <si>
    <t xml:space="preserve"> 민간부담금 면제 대상</t>
    <phoneticPr fontId="3" type="noConversion"/>
  </si>
  <si>
    <t xml:space="preserve">  * 현물 부담의 경우, 기업이 원하는 경우 전액 또는 일부를 현금 대체 가능. 또한, 데이터바우처 민간부담금(현금, 현물) 매칭금액은 백원단위에서 올림하여 천원단위 미만은 절사함</t>
    <phoneticPr fontId="3" type="noConversion"/>
  </si>
  <si>
    <t xml:space="preserve"> ◆ 데이터 일반가공서비스 견적금액을 입력해주세요.</t>
    <phoneticPr fontId="3" type="noConversion"/>
  </si>
  <si>
    <t xml:space="preserve"> ◆ 데이터 AI가공서비스 견적금액을 입력해주세요.</t>
    <phoneticPr fontId="3" type="noConversion"/>
  </si>
  <si>
    <t xml:space="preserve">    1. 데이터 일반가공서비스 금액을 (ⓐ)에 입력해주세요</t>
    <phoneticPr fontId="3" type="noConversion"/>
  </si>
  <si>
    <t xml:space="preserve">    1. 데이터 AI가공서비스 금액을 (ⓐ)에 입력해주세요</t>
    <phoneticPr fontId="3" type="noConversion"/>
  </si>
  <si>
    <t>구매</t>
    <phoneticPr fontId="3" type="noConversion"/>
  </si>
  <si>
    <t>일반가공</t>
    <phoneticPr fontId="3" type="noConversion"/>
  </si>
  <si>
    <t>AI가공</t>
    <phoneticPr fontId="3" type="noConversion"/>
  </si>
  <si>
    <t xml:space="preserve">   ※ 정부지원금 최대 5,000,000원 지원받을 경우, 견적금액 6,667,000원 이상 입력</t>
    <phoneticPr fontId="3" type="noConversion"/>
  </si>
  <si>
    <t>2024 데이터바우처 민간부담금 계산기(구매)</t>
    <phoneticPr fontId="3" type="noConversion"/>
  </si>
  <si>
    <t>2024 데이터바우처 민간부담금 계산기(일반가공)</t>
    <phoneticPr fontId="3" type="noConversion"/>
  </si>
  <si>
    <t>2024 데이터바우처 민간부담금 계산기(AI가공)</t>
    <phoneticPr fontId="3" type="noConversion"/>
  </si>
  <si>
    <t>2024년 데이터바우처 사업비 구성 기준표</t>
    <phoneticPr fontId="3" type="noConversion"/>
  </si>
  <si>
    <r>
      <rPr>
        <b/>
        <sz val="14"/>
        <color theme="1"/>
        <rFont val="맑은 고딕"/>
        <family val="3"/>
        <charset val="129"/>
        <scheme val="minor"/>
      </rPr>
      <t>구매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(정부지원금 최대 5,000,000원 기준)</t>
    </r>
    <phoneticPr fontId="3" type="noConversion"/>
  </si>
  <si>
    <r>
      <rPr>
        <b/>
        <sz val="14"/>
        <color theme="1"/>
        <rFont val="맑은 고딕"/>
        <family val="3"/>
        <charset val="129"/>
        <scheme val="minor"/>
      </rPr>
      <t>일반가공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(정부지원금 최대 32,000,000원 기준)</t>
    </r>
    <phoneticPr fontId="3" type="noConversion"/>
  </si>
  <si>
    <r>
      <rPr>
        <b/>
        <sz val="14"/>
        <color theme="1"/>
        <rFont val="맑은 고딕"/>
        <family val="3"/>
        <charset val="129"/>
        <scheme val="minor"/>
      </rPr>
      <t>AI가공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FF0000"/>
        <rFont val="맑은 고딕"/>
        <family val="3"/>
        <charset val="129"/>
        <scheme val="minor"/>
      </rPr>
      <t>(정부지원금 최대 54,000,000원 기준)</t>
    </r>
    <phoneticPr fontId="3" type="noConversion"/>
  </si>
  <si>
    <t xml:space="preserve">   ※ 정부지원금 최대 5,000,000원 지원받을 경우, 견적금액 5,167,000원 이상 입력</t>
    <phoneticPr fontId="3" type="noConversion"/>
  </si>
  <si>
    <t xml:space="preserve">   ※ 정부지원금 최대 32,000,000원 지원받을 경우, 견적금액 33,067,000원 이상 입력</t>
    <phoneticPr fontId="3" type="noConversion"/>
  </si>
  <si>
    <t xml:space="preserve">   ※ 정부지원금 최대 32,000,000원 지원받을 경우, 견적금액 42,667,000원 이상 입력</t>
    <phoneticPr fontId="3" type="noConversion"/>
  </si>
  <si>
    <t xml:space="preserve">   ※ 정부지원금 최대 54,000,000원 지원받을 경우, 견적금액 72,000,000원 이상 입력</t>
    <phoneticPr fontId="3" type="noConversion"/>
  </si>
  <si>
    <t xml:space="preserve">   ※ 정부지원금 최대 54,000,000원 지원받을 경우, 견적금액 55,800,000원 이상 입력</t>
    <phoneticPr fontId="3" type="noConversion"/>
  </si>
  <si>
    <t xml:space="preserve">   ※ 정부지원금 최대 5,000,000원 지원받을 경우, 견적금액 5,000,000원 이상 입력</t>
    <phoneticPr fontId="3" type="noConversion"/>
  </si>
  <si>
    <t xml:space="preserve">   ※ 정부지원금 최대 32,000,000원 지원받을 경우, 견적금액 32,000,000원 이상 입력</t>
    <phoneticPr fontId="3" type="noConversion"/>
  </si>
  <si>
    <t xml:space="preserve">   ※ 정부지원금 최대 54,000,000원 지원받을 경우, 견적금액 54,000,000원 이상 입력</t>
    <phoneticPr fontId="3" type="noConversion"/>
  </si>
  <si>
    <t xml:space="preserve">      ※ 정부지원금 최대 5,000,000원 지원받을 경우, 상품 견적금액 5,000,000원 이상 입력</t>
    <phoneticPr fontId="3" type="noConversion"/>
  </si>
  <si>
    <t xml:space="preserve">      ※ 정부지원금 최대 32,000,000원 지원받을 경우, 가공서비스 견적금액 32,000,000원 이상 입력</t>
    <phoneticPr fontId="3" type="noConversion"/>
  </si>
  <si>
    <t xml:space="preserve">      ※ 정부지원금 최대 54,000,000원 지원받을 경우, 가공서비스 견적금액 54,000,000원 이상 입력</t>
    <phoneticPr fontId="3" type="noConversion"/>
  </si>
  <si>
    <t xml:space="preserve">      ※ 정부지원금 최대 5,000,000원 지원받을 경우, 상품 견적금액 5,167,000원 이상 입력</t>
    <phoneticPr fontId="3" type="noConversion"/>
  </si>
  <si>
    <t xml:space="preserve">      ※ 정부지원금 최대 32,000,000원 지원받을 경우, 가공서비스 견적금액 33,067,000원 이상 입력</t>
    <phoneticPr fontId="3" type="noConversion"/>
  </si>
  <si>
    <t xml:space="preserve">      ※ 정부지원금 최대 54,000,000원 지원받을 경우, 가공서비스 견적금액 55,800,000원 이상 입력</t>
    <phoneticPr fontId="3" type="noConversion"/>
  </si>
  <si>
    <t xml:space="preserve">      ※ 정부지원금 최대 5,000,000원 지원받을 경우, 상품 견적금액 6,667,000원 이상 입력</t>
    <phoneticPr fontId="3" type="noConversion"/>
  </si>
  <si>
    <t xml:space="preserve">      ※ 정부지원금 최대 32,000,000원 지원받을 경우, 가공서비스 견적금액 42,667,000원 이상 입력</t>
    <phoneticPr fontId="3" type="noConversion"/>
  </si>
  <si>
    <t xml:space="preserve">      ※ 정부지원금 최대 54,000,000원 지원받을 경우, 가공서비스 견적금액 72,000,000원 이상 입력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</si>
</sst>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.0%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2"/>
      <color theme="1"/>
      <name val="HY헤드라인M"/>
      <family val="1"/>
      <charset val="129"/>
    </font>
    <font>
      <b/>
      <u/>
      <sz val="16"/>
      <color theme="8"/>
      <name val="맑은 고딕"/>
      <family val="3"/>
      <charset val="129"/>
      <scheme val="minor"/>
    </font>
    <font>
      <b/>
      <u/>
      <sz val="14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11"/>
      <color theme="8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6"/>
      <color theme="1"/>
      <name val="HY헤드라인M"/>
      <family val="1"/>
      <charset val="129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HY헤드라인M"/>
      <family val="1"/>
      <charset val="129"/>
    </font>
    <font>
      <b/>
      <sz val="9"/>
      <color theme="1"/>
      <name val="맑은 고딕"/>
      <family val="3"/>
      <charset val="129"/>
      <scheme val="minor"/>
    </font>
    <font>
      <u/>
      <sz val="24"/>
      <color theme="1"/>
      <name val="HY헤드라인M"/>
      <family val="1"/>
      <charset val="129"/>
    </font>
    <font>
      <b/>
      <sz val="24"/>
      <color theme="0"/>
      <name val="HY헤드라인M"/>
      <family val="1"/>
      <charset val="129"/>
    </font>
    <font>
      <sz val="12"/>
      <color theme="0"/>
      <name val="HY견고딕"/>
      <family val="1"/>
      <charset val="129"/>
    </font>
    <font>
      <b/>
      <sz val="12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theme="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4" fillId="2" borderId="0" xfId="0" applyFont="1" applyFill="1" applyBorder="1">
      <alignment vertical="center"/>
    </xf>
    <xf numFmtId="41" fontId="4" fillId="3" borderId="1" xfId="1" applyFont="1" applyFill="1" applyBorder="1">
      <alignment vertical="center"/>
    </xf>
    <xf numFmtId="41" fontId="0" fillId="2" borderId="0" xfId="1" applyFont="1" applyFill="1" applyBorder="1">
      <alignment vertical="center"/>
    </xf>
    <xf numFmtId="41" fontId="4" fillId="4" borderId="1" xfId="1" applyFont="1" applyFill="1" applyBorder="1">
      <alignment vertical="center"/>
    </xf>
    <xf numFmtId="41" fontId="4" fillId="5" borderId="1" xfId="1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5" xfId="0" applyFont="1" applyFill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1" fillId="2" borderId="0" xfId="0" applyFont="1" applyFill="1" applyBorder="1">
      <alignment vertical="center"/>
    </xf>
    <xf numFmtId="41" fontId="4" fillId="2" borderId="0" xfId="1" applyFont="1" applyFill="1" applyBorder="1">
      <alignment vertical="center"/>
    </xf>
    <xf numFmtId="0" fontId="12" fillId="2" borderId="5" xfId="0" applyFont="1" applyFill="1" applyBorder="1">
      <alignment vertical="center"/>
    </xf>
    <xf numFmtId="0" fontId="13" fillId="2" borderId="0" xfId="0" applyFont="1" applyFill="1" applyBorder="1">
      <alignment vertical="center"/>
    </xf>
    <xf numFmtId="41" fontId="4" fillId="4" borderId="1" xfId="1" applyNumberFormat="1" applyFont="1" applyFill="1" applyBorder="1">
      <alignment vertical="center"/>
    </xf>
    <xf numFmtId="0" fontId="0" fillId="2" borderId="10" xfId="0" applyFill="1" applyBorder="1">
      <alignment vertical="center"/>
    </xf>
    <xf numFmtId="9" fontId="0" fillId="2" borderId="0" xfId="2" applyFont="1" applyFill="1">
      <alignment vertical="center"/>
    </xf>
    <xf numFmtId="41" fontId="0" fillId="2" borderId="0" xfId="1" applyFont="1" applyFill="1">
      <alignment vertical="center"/>
    </xf>
    <xf numFmtId="41" fontId="0" fillId="2" borderId="0" xfId="1" applyNumberFormat="1" applyFont="1" applyFill="1">
      <alignment vertical="center"/>
    </xf>
    <xf numFmtId="0" fontId="0" fillId="2" borderId="0" xfId="0" applyFill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176" fontId="0" fillId="2" borderId="0" xfId="2" applyNumberFormat="1" applyFont="1" applyFill="1">
      <alignment vertical="center"/>
    </xf>
    <xf numFmtId="9" fontId="0" fillId="2" borderId="0" xfId="0" applyNumberFormat="1" applyFill="1">
      <alignment vertical="center"/>
    </xf>
    <xf numFmtId="0" fontId="18" fillId="2" borderId="0" xfId="0" applyFont="1" applyFill="1" applyAlignment="1">
      <alignment horizontal="center" vertical="center"/>
    </xf>
    <xf numFmtId="41" fontId="0" fillId="2" borderId="18" xfId="1" applyFont="1" applyFill="1" applyBorder="1">
      <alignment vertical="center"/>
    </xf>
    <xf numFmtId="41" fontId="0" fillId="2" borderId="22" xfId="1" applyFont="1" applyFill="1" applyBorder="1">
      <alignment vertical="center"/>
    </xf>
    <xf numFmtId="0" fontId="21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21" fillId="6" borderId="12" xfId="0" applyFont="1" applyFill="1" applyBorder="1" applyAlignment="1">
      <alignment horizontal="center" vertical="center"/>
    </xf>
    <xf numFmtId="176" fontId="21" fillId="2" borderId="14" xfId="2" applyNumberFormat="1" applyFont="1" applyFill="1" applyBorder="1">
      <alignment vertical="center"/>
    </xf>
    <xf numFmtId="0" fontId="21" fillId="2" borderId="0" xfId="0" applyFont="1" applyFill="1" applyBorder="1" applyAlignment="1">
      <alignment horizontal="left" vertical="center"/>
    </xf>
    <xf numFmtId="41" fontId="4" fillId="2" borderId="24" xfId="1" applyFont="1" applyFill="1" applyBorder="1">
      <alignment vertical="center"/>
    </xf>
    <xf numFmtId="0" fontId="21" fillId="6" borderId="26" xfId="0" applyFont="1" applyFill="1" applyBorder="1" applyAlignment="1">
      <alignment horizontal="center" vertical="center"/>
    </xf>
    <xf numFmtId="176" fontId="21" fillId="2" borderId="28" xfId="2" applyNumberFormat="1" applyFont="1" applyFill="1" applyBorder="1">
      <alignment vertical="center"/>
    </xf>
    <xf numFmtId="41" fontId="0" fillId="2" borderId="32" xfId="1" applyFont="1" applyFill="1" applyBorder="1">
      <alignment vertical="center"/>
    </xf>
    <xf numFmtId="41" fontId="0" fillId="2" borderId="34" xfId="1" applyFont="1" applyFill="1" applyBorder="1">
      <alignment vertical="center"/>
    </xf>
    <xf numFmtId="176" fontId="21" fillId="2" borderId="35" xfId="2" applyNumberFormat="1" applyFont="1" applyFill="1" applyBorder="1">
      <alignment vertical="center"/>
    </xf>
    <xf numFmtId="176" fontId="21" fillId="2" borderId="18" xfId="2" applyNumberFormat="1" applyFont="1" applyFill="1" applyBorder="1">
      <alignment vertical="center"/>
    </xf>
    <xf numFmtId="41" fontId="0" fillId="2" borderId="36" xfId="1" applyFont="1" applyFill="1" applyBorder="1">
      <alignment vertical="center"/>
    </xf>
    <xf numFmtId="176" fontId="21" fillId="2" borderId="37" xfId="2" applyNumberFormat="1" applyFont="1" applyFill="1" applyBorder="1">
      <alignment vertical="center"/>
    </xf>
    <xf numFmtId="41" fontId="0" fillId="2" borderId="38" xfId="1" applyFont="1" applyFill="1" applyBorder="1">
      <alignment vertical="center"/>
    </xf>
    <xf numFmtId="176" fontId="21" fillId="2" borderId="39" xfId="2" applyNumberFormat="1" applyFont="1" applyFill="1" applyBorder="1">
      <alignment vertical="center"/>
    </xf>
    <xf numFmtId="41" fontId="0" fillId="2" borderId="40" xfId="1" applyFont="1" applyFill="1" applyBorder="1">
      <alignment vertical="center"/>
    </xf>
    <xf numFmtId="41" fontId="0" fillId="2" borderId="39" xfId="1" applyFont="1" applyFill="1" applyBorder="1">
      <alignment vertical="center"/>
    </xf>
    <xf numFmtId="41" fontId="0" fillId="2" borderId="31" xfId="1" applyFont="1" applyFill="1" applyBorder="1">
      <alignment vertical="center"/>
    </xf>
    <xf numFmtId="176" fontId="21" fillId="2" borderId="41" xfId="2" applyNumberFormat="1" applyFont="1" applyFill="1" applyBorder="1">
      <alignment vertical="center"/>
    </xf>
    <xf numFmtId="41" fontId="0" fillId="2" borderId="33" xfId="1" applyFont="1" applyFill="1" applyBorder="1">
      <alignment vertical="center"/>
    </xf>
    <xf numFmtId="176" fontId="21" fillId="2" borderId="15" xfId="2" applyNumberFormat="1" applyFont="1" applyFill="1" applyBorder="1">
      <alignment vertical="center"/>
    </xf>
    <xf numFmtId="41" fontId="0" fillId="2" borderId="21" xfId="1" applyFont="1" applyFill="1" applyBorder="1">
      <alignment vertical="center"/>
    </xf>
    <xf numFmtId="41" fontId="0" fillId="2" borderId="15" xfId="1" applyFont="1" applyFill="1" applyBorder="1">
      <alignment vertical="center"/>
    </xf>
    <xf numFmtId="0" fontId="4" fillId="8" borderId="15" xfId="0" applyFont="1" applyFill="1" applyBorder="1" applyAlignment="1">
      <alignment horizontal="center" vertical="center"/>
    </xf>
    <xf numFmtId="41" fontId="4" fillId="2" borderId="42" xfId="1" applyFont="1" applyFill="1" applyBorder="1">
      <alignment vertical="center"/>
    </xf>
    <xf numFmtId="176" fontId="23" fillId="2" borderId="42" xfId="2" applyNumberFormat="1" applyFont="1" applyFill="1" applyBorder="1">
      <alignment vertical="center"/>
    </xf>
    <xf numFmtId="0" fontId="4" fillId="2" borderId="42" xfId="0" applyFont="1" applyFill="1" applyBorder="1" applyAlignment="1">
      <alignment horizontal="center" vertical="center"/>
    </xf>
    <xf numFmtId="41" fontId="4" fillId="8" borderId="32" xfId="1" applyFont="1" applyFill="1" applyBorder="1">
      <alignment vertical="center"/>
    </xf>
    <xf numFmtId="176" fontId="23" fillId="8" borderId="35" xfId="2" applyNumberFormat="1" applyFont="1" applyFill="1" applyBorder="1">
      <alignment vertical="center"/>
    </xf>
    <xf numFmtId="41" fontId="4" fillId="8" borderId="34" xfId="1" applyFont="1" applyFill="1" applyBorder="1">
      <alignment vertical="center"/>
    </xf>
    <xf numFmtId="176" fontId="23" fillId="8" borderId="18" xfId="2" applyNumberFormat="1" applyFont="1" applyFill="1" applyBorder="1">
      <alignment vertical="center"/>
    </xf>
    <xf numFmtId="41" fontId="4" fillId="8" borderId="22" xfId="1" applyFont="1" applyFill="1" applyBorder="1">
      <alignment vertical="center"/>
    </xf>
    <xf numFmtId="41" fontId="4" fillId="8" borderId="18" xfId="1" applyFont="1" applyFill="1" applyBorder="1">
      <alignment vertical="center"/>
    </xf>
    <xf numFmtId="41" fontId="4" fillId="7" borderId="19" xfId="1" applyFont="1" applyFill="1" applyBorder="1">
      <alignment vertical="center"/>
    </xf>
    <xf numFmtId="176" fontId="23" fillId="7" borderId="29" xfId="2" applyNumberFormat="1" applyFont="1" applyFill="1" applyBorder="1">
      <alignment vertical="center"/>
    </xf>
    <xf numFmtId="41" fontId="4" fillId="7" borderId="30" xfId="1" applyFont="1" applyFill="1" applyBorder="1">
      <alignment vertical="center"/>
    </xf>
    <xf numFmtId="176" fontId="23" fillId="7" borderId="20" xfId="2" applyNumberFormat="1" applyFont="1" applyFill="1" applyBorder="1">
      <alignment vertical="center"/>
    </xf>
    <xf numFmtId="41" fontId="4" fillId="7" borderId="1" xfId="1" applyFont="1" applyFill="1" applyBorder="1">
      <alignment vertical="center"/>
    </xf>
    <xf numFmtId="41" fontId="4" fillId="7" borderId="20" xfId="1" applyFont="1" applyFill="1" applyBorder="1">
      <alignment vertical="center"/>
    </xf>
    <xf numFmtId="176" fontId="23" fillId="8" borderId="26" xfId="2" applyNumberFormat="1" applyFont="1" applyFill="1" applyBorder="1">
      <alignment vertical="center"/>
    </xf>
    <xf numFmtId="176" fontId="23" fillId="8" borderId="12" xfId="2" applyNumberFormat="1" applyFont="1" applyFill="1" applyBorder="1">
      <alignment vertical="center"/>
    </xf>
    <xf numFmtId="0" fontId="24" fillId="2" borderId="0" xfId="0" applyFont="1" applyFill="1" applyAlignment="1">
      <alignment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0" fillId="8" borderId="35" xfId="0" applyFill="1" applyBorder="1" applyAlignment="1">
      <alignment horizontal="center" vertical="center"/>
    </xf>
    <xf numFmtId="0" fontId="0" fillId="8" borderId="37" xfId="0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0" fillId="8" borderId="28" xfId="0" applyFill="1" applyBorder="1" applyAlignment="1">
      <alignment horizontal="center" vertical="center"/>
    </xf>
    <xf numFmtId="0" fontId="17" fillId="2" borderId="42" xfId="0" applyFont="1" applyFill="1" applyBorder="1" applyAlignment="1">
      <alignment horizontal="left" vertical="center" wrapText="1"/>
    </xf>
    <xf numFmtId="0" fontId="16" fillId="2" borderId="42" xfId="0" applyFont="1" applyFill="1" applyBorder="1" applyAlignment="1">
      <alignment horizontal="center" vertical="center" wrapText="1"/>
    </xf>
    <xf numFmtId="0" fontId="16" fillId="6" borderId="49" xfId="0" applyFont="1" applyFill="1" applyBorder="1" applyAlignment="1">
      <alignment horizontal="center" vertical="center" wrapText="1"/>
    </xf>
    <xf numFmtId="0" fontId="4" fillId="6" borderId="46" xfId="0" quotePrefix="1" applyFont="1" applyFill="1" applyBorder="1" applyAlignment="1">
      <alignment horizontal="center" vertical="center"/>
    </xf>
    <xf numFmtId="0" fontId="4" fillId="6" borderId="43" xfId="0" quotePrefix="1" applyFont="1" applyFill="1" applyBorder="1" applyAlignment="1">
      <alignment horizontal="center" vertical="center"/>
    </xf>
    <xf numFmtId="0" fontId="4" fillId="6" borderId="50" xfId="0" quotePrefix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25" fillId="9" borderId="19" xfId="0" applyFont="1" applyFill="1" applyBorder="1" applyAlignment="1">
      <alignment horizontal="center" vertical="center"/>
    </xf>
    <xf numFmtId="0" fontId="25" fillId="9" borderId="42" xfId="0" applyFont="1" applyFill="1" applyBorder="1" applyAlignment="1">
      <alignment horizontal="center" vertical="center"/>
    </xf>
    <xf numFmtId="0" fontId="25" fillId="9" borderId="20" xfId="0" applyFont="1" applyFill="1" applyBorder="1" applyAlignment="1">
      <alignment horizontal="center" vertical="center"/>
    </xf>
    <xf numFmtId="0" fontId="20" fillId="2" borderId="7" xfId="0" quotePrefix="1" applyFont="1" applyFill="1" applyBorder="1" applyAlignment="1">
      <alignment horizontal="left" vertical="center" wrapText="1"/>
    </xf>
    <xf numFmtId="0" fontId="20" fillId="2" borderId="8" xfId="0" quotePrefix="1" applyFont="1" applyFill="1" applyBorder="1" applyAlignment="1">
      <alignment horizontal="left" vertical="center" wrapText="1"/>
    </xf>
    <xf numFmtId="0" fontId="20" fillId="2" borderId="9" xfId="0" quotePrefix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20" fillId="2" borderId="47" xfId="0" applyFont="1" applyFill="1" applyBorder="1" applyAlignment="1">
      <alignment horizontal="left" vertical="center"/>
    </xf>
    <xf numFmtId="0" fontId="20" fillId="2" borderId="48" xfId="0" applyFont="1" applyFill="1" applyBorder="1" applyAlignment="1">
      <alignment horizontal="left" vertical="center"/>
    </xf>
    <xf numFmtId="0" fontId="20" fillId="2" borderId="44" xfId="0" applyFont="1" applyFill="1" applyBorder="1" applyAlignment="1">
      <alignment horizontal="left" vertical="center"/>
    </xf>
    <xf numFmtId="0" fontId="20" fillId="2" borderId="45" xfId="0" applyFont="1" applyFill="1" applyBorder="1" applyAlignment="1">
      <alignment horizontal="left" vertical="center"/>
    </xf>
    <xf numFmtId="0" fontId="20" fillId="2" borderId="51" xfId="0" applyFont="1" applyFill="1" applyBorder="1" applyAlignment="1">
      <alignment horizontal="left" vertical="center"/>
    </xf>
    <xf numFmtId="0" fontId="20" fillId="2" borderId="52" xfId="0" applyFont="1" applyFill="1" applyBorder="1" applyAlignment="1">
      <alignment horizontal="left" vertical="center"/>
    </xf>
    <xf numFmtId="0" fontId="26" fillId="10" borderId="19" xfId="0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FFFFCC"/>
      <color rgb="FF6666FF"/>
      <color rgb="FF3366FF"/>
      <color rgb="FF0099FF"/>
      <color rgb="FF0066FF"/>
      <color rgb="FF0000FF"/>
      <color rgb="FFCC99FF"/>
      <color rgb="FFFF99FF"/>
      <color rgb="FFFF7C80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409A7-7EBB-4E4A-BAA1-FC56DCD377BE}">
  <sheetPr>
    <tabColor rgb="FFCC99FF"/>
  </sheetPr>
  <dimension ref="B1:P47"/>
  <sheetViews>
    <sheetView tabSelected="1" zoomScale="90" zoomScaleNormal="90" workbookViewId="0">
      <selection activeCell="P4" sqref="P4"/>
    </sheetView>
  </sheetViews>
  <sheetFormatPr defaultRowHeight="16.5" x14ac:dyDescent="0.3"/>
  <cols>
    <col min="1" max="1" width="4.125" style="22" customWidth="1"/>
    <col min="2" max="2" width="20.875" style="34" customWidth="1"/>
    <col min="3" max="3" width="20.375" style="34" customWidth="1"/>
    <col min="4" max="4" width="13.625" style="22" bestFit="1" customWidth="1"/>
    <col min="5" max="5" width="6.75" style="42" bestFit="1" customWidth="1"/>
    <col min="6" max="6" width="13.625" style="22" bestFit="1" customWidth="1"/>
    <col min="7" max="7" width="6.625" style="42" bestFit="1" customWidth="1"/>
    <col min="8" max="8" width="13.625" style="22" bestFit="1" customWidth="1"/>
    <col min="9" max="9" width="6.625" style="42" bestFit="1" customWidth="1"/>
    <col min="10" max="10" width="13.625" style="22" bestFit="1" customWidth="1"/>
    <col min="11" max="11" width="6.625" style="42" bestFit="1" customWidth="1"/>
    <col min="12" max="12" width="13.625" style="22" bestFit="1" customWidth="1"/>
    <col min="13" max="13" width="21" style="22" customWidth="1"/>
    <col min="14" max="16384" width="9" style="22"/>
  </cols>
  <sheetData>
    <row r="1" spans="2:13" ht="17.25" customHeight="1" thickBot="1" x14ac:dyDescent="0.35"/>
    <row r="2" spans="2:13" ht="38.25" customHeight="1" thickBot="1" x14ac:dyDescent="0.35">
      <c r="B2" s="84"/>
      <c r="C2" s="116" t="s">
        <v>99</v>
      </c>
      <c r="D2" s="117"/>
      <c r="E2" s="117"/>
      <c r="F2" s="117"/>
      <c r="G2" s="117"/>
      <c r="H2" s="117"/>
      <c r="I2" s="117"/>
      <c r="J2" s="117"/>
      <c r="K2" s="117"/>
      <c r="L2" s="118"/>
      <c r="M2" s="84"/>
    </row>
    <row r="3" spans="2:13" ht="26.25" customHeight="1" thickBot="1" x14ac:dyDescent="0.35">
      <c r="B3" s="39"/>
      <c r="C3" s="39"/>
      <c r="D3" s="39"/>
      <c r="E3" s="43"/>
      <c r="F3" s="39"/>
      <c r="G3" s="43"/>
      <c r="H3" s="39"/>
      <c r="I3" s="43"/>
      <c r="J3" s="39"/>
      <c r="K3" s="43"/>
      <c r="L3" s="39"/>
      <c r="M3" s="39"/>
    </row>
    <row r="4" spans="2:13" ht="57.75" customHeight="1" thickBot="1" x14ac:dyDescent="0.35">
      <c r="B4" s="94" t="s">
        <v>79</v>
      </c>
      <c r="C4" s="122" t="s">
        <v>84</v>
      </c>
      <c r="D4" s="122"/>
      <c r="E4" s="122"/>
      <c r="F4" s="122"/>
      <c r="G4" s="122"/>
      <c r="H4" s="122"/>
      <c r="I4" s="122"/>
      <c r="J4" s="122"/>
      <c r="K4" s="122"/>
      <c r="L4" s="122"/>
      <c r="M4" s="123"/>
    </row>
    <row r="5" spans="2:13" ht="9.75" customHeight="1" thickBot="1" x14ac:dyDescent="0.35">
      <c r="B5" s="93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2:13" ht="19.5" customHeight="1" x14ac:dyDescent="0.3">
      <c r="B6" s="95" t="s">
        <v>56</v>
      </c>
      <c r="C6" s="124" t="s">
        <v>80</v>
      </c>
      <c r="D6" s="124"/>
      <c r="E6" s="124"/>
      <c r="F6" s="124"/>
      <c r="G6" s="124"/>
      <c r="H6" s="124"/>
      <c r="I6" s="124"/>
      <c r="J6" s="124"/>
      <c r="K6" s="124"/>
      <c r="L6" s="124"/>
      <c r="M6" s="125"/>
    </row>
    <row r="7" spans="2:13" ht="19.5" customHeight="1" x14ac:dyDescent="0.3">
      <c r="B7" s="96" t="s">
        <v>57</v>
      </c>
      <c r="C7" s="126" t="s">
        <v>81</v>
      </c>
      <c r="D7" s="126"/>
      <c r="E7" s="126"/>
      <c r="F7" s="126"/>
      <c r="G7" s="126"/>
      <c r="H7" s="126"/>
      <c r="I7" s="126"/>
      <c r="J7" s="126"/>
      <c r="K7" s="126"/>
      <c r="L7" s="126"/>
      <c r="M7" s="127"/>
    </row>
    <row r="8" spans="2:13" ht="19.5" customHeight="1" x14ac:dyDescent="0.3">
      <c r="B8" s="96" t="s">
        <v>58</v>
      </c>
      <c r="C8" s="126" t="s">
        <v>82</v>
      </c>
      <c r="D8" s="126"/>
      <c r="E8" s="126"/>
      <c r="F8" s="126"/>
      <c r="G8" s="126"/>
      <c r="H8" s="126"/>
      <c r="I8" s="126"/>
      <c r="J8" s="126"/>
      <c r="K8" s="126"/>
      <c r="L8" s="126"/>
      <c r="M8" s="127"/>
    </row>
    <row r="9" spans="2:13" ht="19.5" customHeight="1" x14ac:dyDescent="0.3">
      <c r="B9" s="96" t="s">
        <v>59</v>
      </c>
      <c r="C9" s="126" t="s">
        <v>83</v>
      </c>
      <c r="D9" s="126"/>
      <c r="E9" s="126"/>
      <c r="F9" s="126"/>
      <c r="G9" s="126"/>
      <c r="H9" s="126"/>
      <c r="I9" s="126"/>
      <c r="J9" s="126"/>
      <c r="K9" s="126"/>
      <c r="L9" s="126"/>
      <c r="M9" s="127"/>
    </row>
    <row r="10" spans="2:13" ht="19.5" customHeight="1" x14ac:dyDescent="0.3">
      <c r="B10" s="97" t="s">
        <v>85</v>
      </c>
      <c r="C10" s="128" t="s">
        <v>86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9"/>
    </row>
    <row r="11" spans="2:13" ht="17.25" customHeight="1" thickBot="1" x14ac:dyDescent="0.35">
      <c r="B11" s="119" t="s">
        <v>87</v>
      </c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1"/>
    </row>
    <row r="12" spans="2:13" ht="21" customHeight="1" thickBot="1" x14ac:dyDescent="0.35"/>
    <row r="13" spans="2:13" ht="19.5" customHeight="1" thickBot="1" x14ac:dyDescent="0.35">
      <c r="B13" s="107" t="s">
        <v>100</v>
      </c>
      <c r="C13" s="108"/>
      <c r="D13" s="113" t="s">
        <v>60</v>
      </c>
      <c r="E13" s="114"/>
      <c r="F13" s="114"/>
      <c r="G13" s="114"/>
      <c r="H13" s="114"/>
      <c r="I13" s="114"/>
      <c r="J13" s="114"/>
      <c r="K13" s="114"/>
      <c r="L13" s="115"/>
      <c r="M13" s="35" t="s">
        <v>61</v>
      </c>
    </row>
    <row r="14" spans="2:13" ht="19.5" customHeight="1" x14ac:dyDescent="0.3">
      <c r="B14" s="109"/>
      <c r="C14" s="110"/>
      <c r="D14" s="113" t="s">
        <v>62</v>
      </c>
      <c r="E14" s="115"/>
      <c r="F14" s="113" t="s">
        <v>57</v>
      </c>
      <c r="G14" s="115"/>
      <c r="H14" s="113" t="s">
        <v>63</v>
      </c>
      <c r="I14" s="115"/>
      <c r="J14" s="113" t="s">
        <v>64</v>
      </c>
      <c r="K14" s="115"/>
      <c r="L14" s="36" t="s">
        <v>65</v>
      </c>
      <c r="M14" s="102" t="s">
        <v>66</v>
      </c>
    </row>
    <row r="15" spans="2:13" ht="19.5" customHeight="1" thickBot="1" x14ac:dyDescent="0.35">
      <c r="B15" s="111"/>
      <c r="C15" s="112"/>
      <c r="D15" s="85" t="s">
        <v>67</v>
      </c>
      <c r="E15" s="48" t="s">
        <v>68</v>
      </c>
      <c r="F15" s="86" t="s">
        <v>69</v>
      </c>
      <c r="G15" s="44" t="s">
        <v>70</v>
      </c>
      <c r="H15" s="85" t="s">
        <v>69</v>
      </c>
      <c r="I15" s="48" t="s">
        <v>70</v>
      </c>
      <c r="J15" s="86" t="s">
        <v>69</v>
      </c>
      <c r="K15" s="44" t="s">
        <v>70</v>
      </c>
      <c r="L15" s="87" t="s">
        <v>69</v>
      </c>
      <c r="M15" s="103"/>
    </row>
    <row r="16" spans="2:13" ht="19.5" customHeight="1" x14ac:dyDescent="0.3">
      <c r="B16" s="90" t="s">
        <v>71</v>
      </c>
      <c r="C16" s="91" t="s">
        <v>72</v>
      </c>
      <c r="D16" s="47">
        <v>5000000</v>
      </c>
      <c r="E16" s="49">
        <f>D16/D20</f>
        <v>0.74996250187490621</v>
      </c>
      <c r="F16" s="47">
        <v>5000000</v>
      </c>
      <c r="G16" s="45">
        <f>F16/F20</f>
        <v>0.74996250187490621</v>
      </c>
      <c r="H16" s="47">
        <v>5000000</v>
      </c>
      <c r="I16" s="49">
        <f>H16/H20</f>
        <v>0.74996250187490621</v>
      </c>
      <c r="J16" s="47">
        <v>5000000</v>
      </c>
      <c r="K16" s="45">
        <f>J16/J20</f>
        <v>0.90009000900090008</v>
      </c>
      <c r="L16" s="47">
        <v>5000000</v>
      </c>
      <c r="M16" s="47">
        <v>5000000</v>
      </c>
    </row>
    <row r="17" spans="2:13" ht="19.5" customHeight="1" x14ac:dyDescent="0.3">
      <c r="B17" s="104" t="s">
        <v>73</v>
      </c>
      <c r="C17" s="88" t="s">
        <v>72</v>
      </c>
      <c r="D17" s="50">
        <v>1667000</v>
      </c>
      <c r="E17" s="52">
        <f>D17/D20</f>
        <v>0.25003749812509374</v>
      </c>
      <c r="F17" s="51">
        <v>167000</v>
      </c>
      <c r="G17" s="53">
        <f>F17/F20</f>
        <v>2.5048747562621869E-2</v>
      </c>
      <c r="H17" s="50">
        <v>0</v>
      </c>
      <c r="I17" s="52">
        <f>H17/H20</f>
        <v>0</v>
      </c>
      <c r="J17" s="51">
        <v>0</v>
      </c>
      <c r="K17" s="53">
        <f>J17/J20</f>
        <v>0</v>
      </c>
      <c r="L17" s="41">
        <v>0</v>
      </c>
      <c r="M17" s="40">
        <v>0</v>
      </c>
    </row>
    <row r="18" spans="2:13" ht="19.5" customHeight="1" x14ac:dyDescent="0.3">
      <c r="B18" s="104"/>
      <c r="C18" s="89" t="s">
        <v>78</v>
      </c>
      <c r="D18" s="54">
        <v>0</v>
      </c>
      <c r="E18" s="55">
        <f>D18/D20</f>
        <v>0</v>
      </c>
      <c r="F18" s="56">
        <v>1500000</v>
      </c>
      <c r="G18" s="57">
        <f>F18/F20</f>
        <v>0.22498875056247189</v>
      </c>
      <c r="H18" s="50">
        <v>1667000</v>
      </c>
      <c r="I18" s="55">
        <f>H18/H20</f>
        <v>0.25003749812509374</v>
      </c>
      <c r="J18" s="50">
        <v>555000</v>
      </c>
      <c r="K18" s="57">
        <f>J18/J20</f>
        <v>9.9909990999099904E-2</v>
      </c>
      <c r="L18" s="58">
        <v>0</v>
      </c>
      <c r="M18" s="59">
        <v>0</v>
      </c>
    </row>
    <row r="19" spans="2:13" ht="19.5" customHeight="1" x14ac:dyDescent="0.3">
      <c r="B19" s="104"/>
      <c r="C19" s="66" t="s">
        <v>75</v>
      </c>
      <c r="D19" s="60">
        <f>D17+D18</f>
        <v>1667000</v>
      </c>
      <c r="E19" s="61">
        <f>D19/D20</f>
        <v>0.25003749812509374</v>
      </c>
      <c r="F19" s="62">
        <f t="shared" ref="F19:M19" si="0">F17+F18</f>
        <v>1667000</v>
      </c>
      <c r="G19" s="63">
        <f>F19/F20</f>
        <v>0.25003749812509374</v>
      </c>
      <c r="H19" s="60">
        <f t="shared" si="0"/>
        <v>1667000</v>
      </c>
      <c r="I19" s="61">
        <f>H19/H20</f>
        <v>0.25003749812509374</v>
      </c>
      <c r="J19" s="62">
        <f t="shared" si="0"/>
        <v>555000</v>
      </c>
      <c r="K19" s="63">
        <f>J19/J20</f>
        <v>9.9909990999099904E-2</v>
      </c>
      <c r="L19" s="64">
        <f t="shared" si="0"/>
        <v>0</v>
      </c>
      <c r="M19" s="65">
        <f t="shared" si="0"/>
        <v>0</v>
      </c>
    </row>
    <row r="20" spans="2:13" ht="19.5" customHeight="1" thickBot="1" x14ac:dyDescent="0.35">
      <c r="B20" s="105" t="s">
        <v>76</v>
      </c>
      <c r="C20" s="106"/>
      <c r="D20" s="70">
        <f>D16+D19</f>
        <v>6667000</v>
      </c>
      <c r="E20" s="71">
        <v>1</v>
      </c>
      <c r="F20" s="72">
        <f t="shared" ref="F20:M20" si="1">F16+F19</f>
        <v>6667000</v>
      </c>
      <c r="G20" s="73">
        <v>1</v>
      </c>
      <c r="H20" s="70">
        <f t="shared" si="1"/>
        <v>6667000</v>
      </c>
      <c r="I20" s="71">
        <v>1</v>
      </c>
      <c r="J20" s="72">
        <f t="shared" si="1"/>
        <v>5555000</v>
      </c>
      <c r="K20" s="73">
        <v>1</v>
      </c>
      <c r="L20" s="74">
        <f t="shared" si="1"/>
        <v>5000000</v>
      </c>
      <c r="M20" s="75">
        <f t="shared" si="1"/>
        <v>5000000</v>
      </c>
    </row>
    <row r="21" spans="2:13" ht="7.5" customHeight="1" thickBot="1" x14ac:dyDescent="0.35">
      <c r="B21" s="69"/>
      <c r="C21" s="69"/>
      <c r="D21" s="67"/>
      <c r="E21" s="68"/>
      <c r="F21" s="67"/>
      <c r="G21" s="68"/>
      <c r="H21" s="67"/>
      <c r="I21" s="68"/>
      <c r="J21" s="67"/>
      <c r="K21" s="68"/>
      <c r="L21" s="67"/>
      <c r="M21" s="67"/>
    </row>
    <row r="22" spans="2:13" ht="21.75" customHeight="1" thickBot="1" x14ac:dyDescent="0.35">
      <c r="B22" s="99" t="s">
        <v>77</v>
      </c>
      <c r="C22" s="100"/>
      <c r="D22" s="76">
        <f>D16+D17</f>
        <v>6667000</v>
      </c>
      <c r="E22" s="77">
        <f>D22/D20</f>
        <v>1</v>
      </c>
      <c r="F22" s="78">
        <f t="shared" ref="F22:M22" si="2">F16+F17</f>
        <v>5167000</v>
      </c>
      <c r="G22" s="79">
        <f>F22/F20</f>
        <v>0.77501124943752808</v>
      </c>
      <c r="H22" s="76">
        <f t="shared" si="2"/>
        <v>5000000</v>
      </c>
      <c r="I22" s="77">
        <f>H22/H20</f>
        <v>0.74996250187490621</v>
      </c>
      <c r="J22" s="78">
        <f t="shared" si="2"/>
        <v>5000000</v>
      </c>
      <c r="K22" s="79">
        <f>J22/J20</f>
        <v>0.90009000900090008</v>
      </c>
      <c r="L22" s="80">
        <f t="shared" si="2"/>
        <v>5000000</v>
      </c>
      <c r="M22" s="81">
        <f t="shared" si="2"/>
        <v>5000000</v>
      </c>
    </row>
    <row r="23" spans="2:13" ht="21.75" customHeight="1" x14ac:dyDescent="0.3">
      <c r="B23" s="101" t="s">
        <v>74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2:13" ht="15" customHeight="1" thickBot="1" x14ac:dyDescent="0.35">
      <c r="B24" s="98"/>
      <c r="C24" s="98"/>
      <c r="D24" s="98"/>
      <c r="E24" s="46"/>
      <c r="F24" s="98"/>
      <c r="G24" s="46"/>
      <c r="H24" s="98"/>
      <c r="I24" s="46"/>
      <c r="J24" s="98"/>
      <c r="K24" s="46"/>
      <c r="L24" s="98"/>
      <c r="M24" s="98"/>
    </row>
    <row r="25" spans="2:13" ht="19.5" customHeight="1" thickBot="1" x14ac:dyDescent="0.35">
      <c r="B25" s="107" t="s">
        <v>101</v>
      </c>
      <c r="C25" s="108"/>
      <c r="D25" s="113" t="s">
        <v>60</v>
      </c>
      <c r="E25" s="114"/>
      <c r="F25" s="114"/>
      <c r="G25" s="114"/>
      <c r="H25" s="114"/>
      <c r="I25" s="114"/>
      <c r="J25" s="114"/>
      <c r="K25" s="114"/>
      <c r="L25" s="115"/>
      <c r="M25" s="35" t="s">
        <v>61</v>
      </c>
    </row>
    <row r="26" spans="2:13" ht="19.5" customHeight="1" x14ac:dyDescent="0.3">
      <c r="B26" s="109"/>
      <c r="C26" s="110"/>
      <c r="D26" s="113" t="s">
        <v>62</v>
      </c>
      <c r="E26" s="115"/>
      <c r="F26" s="113" t="s">
        <v>57</v>
      </c>
      <c r="G26" s="115"/>
      <c r="H26" s="113" t="s">
        <v>63</v>
      </c>
      <c r="I26" s="115"/>
      <c r="J26" s="113" t="s">
        <v>64</v>
      </c>
      <c r="K26" s="115"/>
      <c r="L26" s="36" t="s">
        <v>65</v>
      </c>
      <c r="M26" s="102" t="s">
        <v>66</v>
      </c>
    </row>
    <row r="27" spans="2:13" ht="19.5" customHeight="1" thickBot="1" x14ac:dyDescent="0.35">
      <c r="B27" s="111"/>
      <c r="C27" s="112"/>
      <c r="D27" s="85" t="s">
        <v>67</v>
      </c>
      <c r="E27" s="48" t="s">
        <v>68</v>
      </c>
      <c r="F27" s="86" t="s">
        <v>69</v>
      </c>
      <c r="G27" s="44" t="s">
        <v>70</v>
      </c>
      <c r="H27" s="85" t="s">
        <v>69</v>
      </c>
      <c r="I27" s="48" t="s">
        <v>70</v>
      </c>
      <c r="J27" s="86" t="s">
        <v>69</v>
      </c>
      <c r="K27" s="44" t="s">
        <v>70</v>
      </c>
      <c r="L27" s="87" t="s">
        <v>69</v>
      </c>
      <c r="M27" s="103"/>
    </row>
    <row r="28" spans="2:13" ht="19.5" customHeight="1" x14ac:dyDescent="0.3">
      <c r="B28" s="90" t="s">
        <v>71</v>
      </c>
      <c r="C28" s="91" t="s">
        <v>72</v>
      </c>
      <c r="D28" s="47">
        <v>32000000</v>
      </c>
      <c r="E28" s="49">
        <f>D28/D32</f>
        <v>0.74999414067077597</v>
      </c>
      <c r="F28" s="47">
        <v>32000000</v>
      </c>
      <c r="G28" s="45">
        <f>F28/F32</f>
        <v>0.74999414067077597</v>
      </c>
      <c r="H28" s="47">
        <v>32000000</v>
      </c>
      <c r="I28" s="49">
        <f>H28/H32</f>
        <v>0.74999414067077597</v>
      </c>
      <c r="J28" s="47">
        <v>32000000</v>
      </c>
      <c r="K28" s="45">
        <f>J28/J32</f>
        <v>0.90001406271972995</v>
      </c>
      <c r="L28" s="47">
        <v>32000000</v>
      </c>
      <c r="M28" s="47">
        <v>32000000</v>
      </c>
    </row>
    <row r="29" spans="2:13" ht="19.5" customHeight="1" x14ac:dyDescent="0.3">
      <c r="B29" s="104" t="s">
        <v>73</v>
      </c>
      <c r="C29" s="88" t="s">
        <v>72</v>
      </c>
      <c r="D29" s="50">
        <v>10667000</v>
      </c>
      <c r="E29" s="52">
        <f>D29/D32</f>
        <v>0.25000585932922398</v>
      </c>
      <c r="F29" s="50">
        <v>1067000</v>
      </c>
      <c r="G29" s="53">
        <f>F29/F32</f>
        <v>2.5007617127991186E-2</v>
      </c>
      <c r="H29" s="50">
        <v>0</v>
      </c>
      <c r="I29" s="52">
        <f>H29/H32</f>
        <v>0</v>
      </c>
      <c r="J29" s="51"/>
      <c r="K29" s="53">
        <f>J29/J32</f>
        <v>0</v>
      </c>
      <c r="L29" s="41">
        <v>0</v>
      </c>
      <c r="M29" s="40">
        <v>0</v>
      </c>
    </row>
    <row r="30" spans="2:13" ht="19.5" customHeight="1" x14ac:dyDescent="0.3">
      <c r="B30" s="104"/>
      <c r="C30" s="89" t="s">
        <v>78</v>
      </c>
      <c r="D30" s="54">
        <v>0</v>
      </c>
      <c r="E30" s="55">
        <f>D30/D32</f>
        <v>0</v>
      </c>
      <c r="F30" s="56">
        <v>9600000</v>
      </c>
      <c r="G30" s="57">
        <f>F30/F32</f>
        <v>0.2249982422012328</v>
      </c>
      <c r="H30" s="54">
        <v>10667000</v>
      </c>
      <c r="I30" s="55">
        <f>H30/H32</f>
        <v>0.25000585932922398</v>
      </c>
      <c r="J30" s="56">
        <v>3555000</v>
      </c>
      <c r="K30" s="57">
        <f>J30/J32</f>
        <v>9.9985937280269999E-2</v>
      </c>
      <c r="L30" s="58">
        <v>0</v>
      </c>
      <c r="M30" s="59">
        <v>0</v>
      </c>
    </row>
    <row r="31" spans="2:13" ht="19.5" customHeight="1" x14ac:dyDescent="0.3">
      <c r="B31" s="104"/>
      <c r="C31" s="66" t="s">
        <v>75</v>
      </c>
      <c r="D31" s="60">
        <f>D29+D30</f>
        <v>10667000</v>
      </c>
      <c r="E31" s="61">
        <f>D31/D32</f>
        <v>0.25000585932922398</v>
      </c>
      <c r="F31" s="62">
        <f t="shared" ref="F31" si="3">F29+F30</f>
        <v>10667000</v>
      </c>
      <c r="G31" s="63">
        <f>F31/F32</f>
        <v>0.25000585932922398</v>
      </c>
      <c r="H31" s="60">
        <f t="shared" ref="H31" si="4">H29+H30</f>
        <v>10667000</v>
      </c>
      <c r="I31" s="61">
        <f>H31/H32</f>
        <v>0.25000585932922398</v>
      </c>
      <c r="J31" s="62">
        <f t="shared" ref="J31" si="5">J29+J30</f>
        <v>3555000</v>
      </c>
      <c r="K31" s="63">
        <f>J31/J32</f>
        <v>9.9985937280269999E-2</v>
      </c>
      <c r="L31" s="64">
        <f t="shared" ref="L31:M31" si="6">L29+L30</f>
        <v>0</v>
      </c>
      <c r="M31" s="65">
        <f t="shared" si="6"/>
        <v>0</v>
      </c>
    </row>
    <row r="32" spans="2:13" ht="19.5" customHeight="1" thickBot="1" x14ac:dyDescent="0.35">
      <c r="B32" s="105" t="s">
        <v>76</v>
      </c>
      <c r="C32" s="106"/>
      <c r="D32" s="70">
        <f>D28+D31</f>
        <v>42667000</v>
      </c>
      <c r="E32" s="82">
        <v>1</v>
      </c>
      <c r="F32" s="72">
        <f t="shared" ref="F32" si="7">F28+F31</f>
        <v>42667000</v>
      </c>
      <c r="G32" s="83">
        <v>1</v>
      </c>
      <c r="H32" s="70">
        <f t="shared" ref="H32" si="8">H28+H31</f>
        <v>42667000</v>
      </c>
      <c r="I32" s="82">
        <v>1</v>
      </c>
      <c r="J32" s="72">
        <f t="shared" ref="J32" si="9">J28+J31</f>
        <v>35555000</v>
      </c>
      <c r="K32" s="83">
        <v>1</v>
      </c>
      <c r="L32" s="74">
        <f t="shared" ref="L32:M32" si="10">L28+L31</f>
        <v>32000000</v>
      </c>
      <c r="M32" s="75">
        <f t="shared" si="10"/>
        <v>32000000</v>
      </c>
    </row>
    <row r="33" spans="2:16" ht="7.5" customHeight="1" thickBot="1" x14ac:dyDescent="0.35">
      <c r="B33" s="69"/>
      <c r="C33" s="69"/>
      <c r="D33" s="67"/>
      <c r="E33" s="68"/>
      <c r="F33" s="67"/>
      <c r="G33" s="68"/>
      <c r="H33" s="67"/>
      <c r="I33" s="68"/>
      <c r="J33" s="67"/>
      <c r="K33" s="68"/>
      <c r="L33" s="67"/>
      <c r="M33" s="67"/>
    </row>
    <row r="34" spans="2:16" ht="21.75" customHeight="1" thickBot="1" x14ac:dyDescent="0.35">
      <c r="B34" s="99" t="s">
        <v>77</v>
      </c>
      <c r="C34" s="100"/>
      <c r="D34" s="76">
        <f>D28+D29</f>
        <v>42667000</v>
      </c>
      <c r="E34" s="77">
        <f>D34/D32</f>
        <v>1</v>
      </c>
      <c r="F34" s="78">
        <f t="shared" ref="F34:M34" si="11">F28+F29</f>
        <v>33067000</v>
      </c>
      <c r="G34" s="79">
        <f>F34/F32</f>
        <v>0.77500175779876723</v>
      </c>
      <c r="H34" s="76">
        <f t="shared" si="11"/>
        <v>32000000</v>
      </c>
      <c r="I34" s="77">
        <f>H34/H32</f>
        <v>0.74999414067077597</v>
      </c>
      <c r="J34" s="78">
        <f t="shared" si="11"/>
        <v>32000000</v>
      </c>
      <c r="K34" s="79">
        <f>J34/J32</f>
        <v>0.90001406271972995</v>
      </c>
      <c r="L34" s="80">
        <f t="shared" si="11"/>
        <v>32000000</v>
      </c>
      <c r="M34" s="81">
        <f t="shared" si="11"/>
        <v>32000000</v>
      </c>
    </row>
    <row r="35" spans="2:16" ht="21.75" customHeight="1" x14ac:dyDescent="0.3">
      <c r="B35" s="101" t="s">
        <v>74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</row>
    <row r="36" spans="2:16" ht="15" customHeight="1" thickBot="1" x14ac:dyDescent="0.35"/>
    <row r="37" spans="2:16" ht="19.5" customHeight="1" thickBot="1" x14ac:dyDescent="0.35">
      <c r="B37" s="107" t="s">
        <v>102</v>
      </c>
      <c r="C37" s="108"/>
      <c r="D37" s="113" t="s">
        <v>60</v>
      </c>
      <c r="E37" s="114"/>
      <c r="F37" s="114"/>
      <c r="G37" s="114"/>
      <c r="H37" s="114"/>
      <c r="I37" s="114"/>
      <c r="J37" s="114"/>
      <c r="K37" s="114"/>
      <c r="L37" s="115"/>
      <c r="M37" s="35" t="s">
        <v>61</v>
      </c>
    </row>
    <row r="38" spans="2:16" ht="19.5" customHeight="1" x14ac:dyDescent="0.3">
      <c r="B38" s="109"/>
      <c r="C38" s="110"/>
      <c r="D38" s="113" t="s">
        <v>62</v>
      </c>
      <c r="E38" s="115"/>
      <c r="F38" s="113" t="s">
        <v>57</v>
      </c>
      <c r="G38" s="115"/>
      <c r="H38" s="113" t="s">
        <v>63</v>
      </c>
      <c r="I38" s="115"/>
      <c r="J38" s="113" t="s">
        <v>64</v>
      </c>
      <c r="K38" s="115"/>
      <c r="L38" s="36" t="s">
        <v>65</v>
      </c>
      <c r="M38" s="102" t="s">
        <v>66</v>
      </c>
    </row>
    <row r="39" spans="2:16" ht="19.5" customHeight="1" thickBot="1" x14ac:dyDescent="0.35">
      <c r="B39" s="111"/>
      <c r="C39" s="112"/>
      <c r="D39" s="85" t="s">
        <v>67</v>
      </c>
      <c r="E39" s="48" t="s">
        <v>68</v>
      </c>
      <c r="F39" s="86" t="s">
        <v>69</v>
      </c>
      <c r="G39" s="44" t="s">
        <v>70</v>
      </c>
      <c r="H39" s="85" t="s">
        <v>69</v>
      </c>
      <c r="I39" s="48" t="s">
        <v>70</v>
      </c>
      <c r="J39" s="86" t="s">
        <v>69</v>
      </c>
      <c r="K39" s="44" t="s">
        <v>70</v>
      </c>
      <c r="L39" s="87" t="s">
        <v>69</v>
      </c>
      <c r="M39" s="103"/>
    </row>
    <row r="40" spans="2:16" ht="19.5" customHeight="1" x14ac:dyDescent="0.3">
      <c r="B40" s="90" t="s">
        <v>71</v>
      </c>
      <c r="C40" s="91" t="s">
        <v>72</v>
      </c>
      <c r="D40" s="47">
        <v>54000000</v>
      </c>
      <c r="E40" s="49">
        <f>D40/D44</f>
        <v>0.75</v>
      </c>
      <c r="F40" s="47">
        <v>54000000</v>
      </c>
      <c r="G40" s="45">
        <f>F40/F44</f>
        <v>0.75</v>
      </c>
      <c r="H40" s="47">
        <v>54000000</v>
      </c>
      <c r="I40" s="49">
        <f>H40/H44</f>
        <v>0.75</v>
      </c>
      <c r="J40" s="47">
        <v>54000000</v>
      </c>
      <c r="K40" s="45">
        <f>J40/J44</f>
        <v>0.9</v>
      </c>
      <c r="L40" s="47">
        <v>54000000</v>
      </c>
      <c r="M40" s="47">
        <v>54000000</v>
      </c>
      <c r="O40" s="37"/>
      <c r="P40" s="38"/>
    </row>
    <row r="41" spans="2:16" ht="19.5" customHeight="1" x14ac:dyDescent="0.3">
      <c r="B41" s="104" t="s">
        <v>73</v>
      </c>
      <c r="C41" s="88" t="s">
        <v>72</v>
      </c>
      <c r="D41" s="50">
        <v>18000000</v>
      </c>
      <c r="E41" s="52">
        <f>D41/D44</f>
        <v>0.25</v>
      </c>
      <c r="F41" s="51">
        <v>1800000</v>
      </c>
      <c r="G41" s="53">
        <f>F41/F44</f>
        <v>2.5000000000000001E-2</v>
      </c>
      <c r="H41" s="50">
        <v>0</v>
      </c>
      <c r="I41" s="52">
        <f>H41/H44</f>
        <v>0</v>
      </c>
      <c r="J41" s="51">
        <v>0</v>
      </c>
      <c r="K41" s="53">
        <f>J41/J44</f>
        <v>0</v>
      </c>
      <c r="L41" s="41">
        <v>0</v>
      </c>
      <c r="M41" s="40">
        <v>0</v>
      </c>
      <c r="O41" s="37"/>
      <c r="P41" s="38"/>
    </row>
    <row r="42" spans="2:16" ht="19.5" customHeight="1" x14ac:dyDescent="0.3">
      <c r="B42" s="104"/>
      <c r="C42" s="89" t="s">
        <v>78</v>
      </c>
      <c r="D42" s="54">
        <v>0</v>
      </c>
      <c r="E42" s="55">
        <f>D42/D44</f>
        <v>0</v>
      </c>
      <c r="F42" s="56">
        <v>16200000</v>
      </c>
      <c r="G42" s="57">
        <f>F42/F44</f>
        <v>0.22500000000000001</v>
      </c>
      <c r="H42" s="54">
        <v>18000000</v>
      </c>
      <c r="I42" s="55">
        <f>H42/H44</f>
        <v>0.25</v>
      </c>
      <c r="J42" s="56">
        <v>6000000</v>
      </c>
      <c r="K42" s="57">
        <f>J42/J44</f>
        <v>0.1</v>
      </c>
      <c r="L42" s="58">
        <v>0</v>
      </c>
      <c r="M42" s="59">
        <v>0</v>
      </c>
      <c r="O42" s="37"/>
      <c r="P42" s="38"/>
    </row>
    <row r="43" spans="2:16" ht="19.5" customHeight="1" x14ac:dyDescent="0.3">
      <c r="B43" s="104"/>
      <c r="C43" s="66" t="s">
        <v>75</v>
      </c>
      <c r="D43" s="60">
        <f>D41+D42</f>
        <v>18000000</v>
      </c>
      <c r="E43" s="61">
        <f>D43/D44</f>
        <v>0.25</v>
      </c>
      <c r="F43" s="62">
        <f t="shared" ref="F43" si="12">F41+F42</f>
        <v>18000000</v>
      </c>
      <c r="G43" s="63">
        <f>F43/F44</f>
        <v>0.25</v>
      </c>
      <c r="H43" s="60">
        <f t="shared" ref="H43" si="13">H41+H42</f>
        <v>18000000</v>
      </c>
      <c r="I43" s="61">
        <f>H43/H44</f>
        <v>0.25</v>
      </c>
      <c r="J43" s="62">
        <f t="shared" ref="J43" si="14">J41+J42</f>
        <v>6000000</v>
      </c>
      <c r="K43" s="63">
        <f>J43/J44</f>
        <v>0.1</v>
      </c>
      <c r="L43" s="64">
        <f t="shared" ref="L43:M43" si="15">L41+L42</f>
        <v>0</v>
      </c>
      <c r="M43" s="65">
        <f t="shared" si="15"/>
        <v>0</v>
      </c>
      <c r="O43" s="37"/>
      <c r="P43" s="38"/>
    </row>
    <row r="44" spans="2:16" ht="19.5" customHeight="1" thickBot="1" x14ac:dyDescent="0.35">
      <c r="B44" s="105" t="s">
        <v>76</v>
      </c>
      <c r="C44" s="106"/>
      <c r="D44" s="70">
        <f>D40+D43</f>
        <v>72000000</v>
      </c>
      <c r="E44" s="82">
        <v>1</v>
      </c>
      <c r="F44" s="72">
        <f t="shared" ref="F44" si="16">F40+F43</f>
        <v>72000000</v>
      </c>
      <c r="G44" s="83">
        <v>1</v>
      </c>
      <c r="H44" s="70">
        <f t="shared" ref="H44" si="17">H40+H43</f>
        <v>72000000</v>
      </c>
      <c r="I44" s="82">
        <v>1</v>
      </c>
      <c r="J44" s="72">
        <f t="shared" ref="J44" si="18">J40+J43</f>
        <v>60000000</v>
      </c>
      <c r="K44" s="83">
        <v>1</v>
      </c>
      <c r="L44" s="74">
        <f t="shared" ref="L44:M44" si="19">L40+L43</f>
        <v>54000000</v>
      </c>
      <c r="M44" s="75">
        <f t="shared" si="19"/>
        <v>54000000</v>
      </c>
      <c r="O44" s="37"/>
      <c r="P44" s="37"/>
    </row>
    <row r="45" spans="2:16" ht="7.5" customHeight="1" thickBot="1" x14ac:dyDescent="0.35">
      <c r="B45" s="69"/>
      <c r="C45" s="69"/>
      <c r="D45" s="67"/>
      <c r="E45" s="68"/>
      <c r="F45" s="67"/>
      <c r="G45" s="68"/>
      <c r="H45" s="67"/>
      <c r="I45" s="68"/>
      <c r="J45" s="67"/>
      <c r="K45" s="68"/>
      <c r="L45" s="67"/>
      <c r="M45" s="67"/>
    </row>
    <row r="46" spans="2:16" ht="21.75" customHeight="1" thickBot="1" x14ac:dyDescent="0.35">
      <c r="B46" s="99" t="s">
        <v>77</v>
      </c>
      <c r="C46" s="100"/>
      <c r="D46" s="76">
        <f>D40+D41</f>
        <v>72000000</v>
      </c>
      <c r="E46" s="77">
        <f>D46/D44</f>
        <v>1</v>
      </c>
      <c r="F46" s="78">
        <f>F40+F41</f>
        <v>55800000</v>
      </c>
      <c r="G46" s="79">
        <f>F46/F44</f>
        <v>0.77500000000000002</v>
      </c>
      <c r="H46" s="76">
        <f>H40+H41</f>
        <v>54000000</v>
      </c>
      <c r="I46" s="77">
        <f>H46/H44</f>
        <v>0.75</v>
      </c>
      <c r="J46" s="78">
        <f>J40+J41</f>
        <v>54000000</v>
      </c>
      <c r="K46" s="79">
        <f>J46/J44</f>
        <v>0.9</v>
      </c>
      <c r="L46" s="80">
        <f>L40+L41</f>
        <v>54000000</v>
      </c>
      <c r="M46" s="81">
        <f t="shared" ref="M46" si="20">M40+M41</f>
        <v>54000000</v>
      </c>
    </row>
    <row r="47" spans="2:16" ht="21.75" customHeight="1" x14ac:dyDescent="0.3">
      <c r="B47" s="101" t="s">
        <v>74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</row>
  </sheetData>
  <mergeCells count="41">
    <mergeCell ref="C8:M8"/>
    <mergeCell ref="B44:C44"/>
    <mergeCell ref="B17:B19"/>
    <mergeCell ref="B20:C20"/>
    <mergeCell ref="B22:C22"/>
    <mergeCell ref="B23:M23"/>
    <mergeCell ref="H26:I26"/>
    <mergeCell ref="J26:K26"/>
    <mergeCell ref="F26:G26"/>
    <mergeCell ref="D26:E26"/>
    <mergeCell ref="C10:M10"/>
    <mergeCell ref="C2:L2"/>
    <mergeCell ref="J38:K38"/>
    <mergeCell ref="M38:M39"/>
    <mergeCell ref="B41:B43"/>
    <mergeCell ref="B11:M11"/>
    <mergeCell ref="B13:C15"/>
    <mergeCell ref="D13:L13"/>
    <mergeCell ref="D14:E14"/>
    <mergeCell ref="F14:G14"/>
    <mergeCell ref="C4:M4"/>
    <mergeCell ref="H14:I14"/>
    <mergeCell ref="J14:K14"/>
    <mergeCell ref="M14:M15"/>
    <mergeCell ref="C6:M6"/>
    <mergeCell ref="C7:M7"/>
    <mergeCell ref="C9:M9"/>
    <mergeCell ref="B46:C46"/>
    <mergeCell ref="B47:M47"/>
    <mergeCell ref="M26:M27"/>
    <mergeCell ref="B29:B31"/>
    <mergeCell ref="B32:C32"/>
    <mergeCell ref="B34:C34"/>
    <mergeCell ref="B35:M35"/>
    <mergeCell ref="B37:C39"/>
    <mergeCell ref="D37:L37"/>
    <mergeCell ref="D38:E38"/>
    <mergeCell ref="F38:G38"/>
    <mergeCell ref="H38:I38"/>
    <mergeCell ref="B25:C27"/>
    <mergeCell ref="D25:L25"/>
  </mergeCells>
  <phoneticPr fontId="3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  <colBreaks count="1" manualBreakCount="1">
    <brk id="13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FD0EB-7609-41DC-97C2-35A184B3CE48}">
  <sheetPr>
    <tabColor rgb="FF66CCFF"/>
  </sheetPr>
  <dimension ref="B1:AJ43"/>
  <sheetViews>
    <sheetView zoomScale="90" zoomScaleNormal="90" workbookViewId="0">
      <selection activeCell="U8" sqref="U8"/>
    </sheetView>
  </sheetViews>
  <sheetFormatPr defaultRowHeight="16.5" x14ac:dyDescent="0.3"/>
  <cols>
    <col min="1" max="1" width="2.5" style="22" customWidth="1"/>
    <col min="2" max="2" width="1.625" style="22" customWidth="1"/>
    <col min="3" max="8" width="8.75" style="22" customWidth="1"/>
    <col min="9" max="9" width="15" style="22" customWidth="1"/>
    <col min="10" max="10" width="1.625" style="22" customWidth="1"/>
    <col min="11" max="11" width="8.75" style="22" customWidth="1"/>
    <col min="12" max="12" width="1.625" style="22" customWidth="1"/>
    <col min="13" max="13" width="2.5" style="22" customWidth="1"/>
    <col min="14" max="14" width="1.625" style="22" customWidth="1"/>
    <col min="15" max="20" width="8.75" style="22" customWidth="1"/>
    <col min="21" max="21" width="15" style="22" customWidth="1"/>
    <col min="22" max="22" width="1.625" style="22" customWidth="1"/>
    <col min="23" max="23" width="8.75" style="22" customWidth="1"/>
    <col min="24" max="24" width="1.625" style="22" customWidth="1"/>
    <col min="25" max="25" width="2.5" style="22" customWidth="1"/>
    <col min="26" max="26" width="1.625" style="22" customWidth="1"/>
    <col min="27" max="31" width="8.75" style="22" customWidth="1"/>
    <col min="32" max="32" width="8.75" style="23" customWidth="1"/>
    <col min="33" max="33" width="15" style="22" customWidth="1"/>
    <col min="34" max="34" width="1.625" style="22" customWidth="1"/>
    <col min="35" max="35" width="8.75" style="22" customWidth="1"/>
    <col min="36" max="36" width="1.625" style="22" customWidth="1"/>
    <col min="37" max="16384" width="9" style="22"/>
  </cols>
  <sheetData>
    <row r="1" spans="2:36" ht="18.75" customHeight="1" x14ac:dyDescent="0.3"/>
    <row r="2" spans="2:36" ht="36" customHeight="1" x14ac:dyDescent="0.3">
      <c r="C2" s="24" t="s">
        <v>29</v>
      </c>
    </row>
    <row r="3" spans="2:36" ht="15" customHeight="1" thickBot="1" x14ac:dyDescent="0.35"/>
    <row r="4" spans="2:36" ht="17.25" customHeight="1" thickBot="1" x14ac:dyDescent="0.35">
      <c r="B4" s="130" t="s">
        <v>92</v>
      </c>
      <c r="C4" s="131"/>
      <c r="D4" s="8"/>
      <c r="E4" s="8"/>
      <c r="F4" s="8"/>
      <c r="G4" s="8"/>
      <c r="H4" s="8"/>
      <c r="I4" s="8"/>
      <c r="J4" s="8"/>
      <c r="K4" s="8"/>
      <c r="L4" s="9"/>
      <c r="M4" s="1"/>
      <c r="N4" s="130" t="s">
        <v>93</v>
      </c>
      <c r="O4" s="131"/>
      <c r="P4" s="8"/>
      <c r="Q4" s="8"/>
      <c r="R4" s="8"/>
      <c r="S4" s="8"/>
      <c r="T4" s="8"/>
      <c r="U4" s="8"/>
      <c r="V4" s="8"/>
      <c r="W4" s="8"/>
      <c r="X4" s="9"/>
      <c r="Y4" s="1"/>
      <c r="Z4" s="130" t="s">
        <v>94</v>
      </c>
      <c r="AA4" s="131"/>
      <c r="AB4" s="8"/>
      <c r="AC4" s="8"/>
      <c r="AD4" s="8"/>
      <c r="AE4" s="8"/>
      <c r="AF4" s="17"/>
      <c r="AG4" s="8"/>
      <c r="AH4" s="8"/>
      <c r="AI4" s="8"/>
      <c r="AJ4" s="9"/>
    </row>
    <row r="5" spans="2:36" ht="26.25" x14ac:dyDescent="0.3">
      <c r="B5" s="132" t="s">
        <v>96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"/>
      <c r="N5" s="132" t="s">
        <v>97</v>
      </c>
      <c r="O5" s="133"/>
      <c r="P5" s="133"/>
      <c r="Q5" s="133"/>
      <c r="R5" s="133"/>
      <c r="S5" s="133"/>
      <c r="T5" s="133"/>
      <c r="U5" s="133"/>
      <c r="V5" s="133"/>
      <c r="W5" s="133"/>
      <c r="X5" s="134"/>
      <c r="Y5" s="1"/>
      <c r="Z5" s="132" t="s">
        <v>98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4"/>
    </row>
    <row r="6" spans="2:36" ht="20.25" x14ac:dyDescent="0.3">
      <c r="B6" s="135" t="s">
        <v>26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"/>
      <c r="N6" s="135" t="s">
        <v>26</v>
      </c>
      <c r="O6" s="136"/>
      <c r="P6" s="136"/>
      <c r="Q6" s="136"/>
      <c r="R6" s="136"/>
      <c r="S6" s="136"/>
      <c r="T6" s="136"/>
      <c r="U6" s="136"/>
      <c r="V6" s="136"/>
      <c r="W6" s="136"/>
      <c r="X6" s="137"/>
      <c r="Y6" s="1"/>
      <c r="Z6" s="135" t="s">
        <v>27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2:36" ht="17.25" thickBot="1" x14ac:dyDescent="0.35">
      <c r="B7" s="10"/>
      <c r="C7" s="1"/>
      <c r="D7" s="1"/>
      <c r="E7" s="1"/>
      <c r="F7" s="1"/>
      <c r="G7" s="1"/>
      <c r="H7" s="1"/>
      <c r="I7" s="1"/>
      <c r="J7" s="1"/>
      <c r="K7" s="1"/>
      <c r="L7" s="11"/>
      <c r="M7" s="1"/>
      <c r="N7" s="10"/>
      <c r="O7" s="1"/>
      <c r="P7" s="1"/>
      <c r="Q7" s="1"/>
      <c r="R7" s="1"/>
      <c r="S7" s="1"/>
      <c r="T7" s="1"/>
      <c r="U7" s="1"/>
      <c r="V7" s="1"/>
      <c r="W7" s="1"/>
      <c r="X7" s="11"/>
      <c r="Y7" s="1"/>
      <c r="Z7" s="10"/>
      <c r="AA7" s="1"/>
      <c r="AB7" s="1"/>
      <c r="AC7" s="1"/>
      <c r="AD7" s="1"/>
      <c r="AE7" s="1"/>
      <c r="AF7" s="12"/>
      <c r="AG7" s="1"/>
      <c r="AH7" s="1"/>
      <c r="AI7" s="1"/>
      <c r="AJ7" s="11"/>
    </row>
    <row r="8" spans="2:36" ht="20.100000000000001" customHeight="1" thickBot="1" x14ac:dyDescent="0.35">
      <c r="B8" s="10"/>
      <c r="C8" s="2" t="s">
        <v>28</v>
      </c>
      <c r="D8" s="1"/>
      <c r="E8" s="1"/>
      <c r="F8" s="1"/>
      <c r="G8" s="1"/>
      <c r="H8" s="12" t="s">
        <v>3</v>
      </c>
      <c r="I8" s="3"/>
      <c r="J8" s="1"/>
      <c r="K8" s="1" t="s">
        <v>0</v>
      </c>
      <c r="L8" s="11"/>
      <c r="M8" s="1"/>
      <c r="N8" s="10"/>
      <c r="O8" s="2" t="s">
        <v>88</v>
      </c>
      <c r="P8" s="1"/>
      <c r="Q8" s="1"/>
      <c r="R8" s="1"/>
      <c r="S8" s="1"/>
      <c r="T8" s="12" t="s">
        <v>3</v>
      </c>
      <c r="U8" s="3"/>
      <c r="V8" s="1"/>
      <c r="W8" s="1" t="s">
        <v>0</v>
      </c>
      <c r="X8" s="11"/>
      <c r="Y8" s="1"/>
      <c r="Z8" s="10"/>
      <c r="AA8" s="2" t="s">
        <v>89</v>
      </c>
      <c r="AB8" s="1"/>
      <c r="AC8" s="1"/>
      <c r="AD8" s="1"/>
      <c r="AE8" s="1"/>
      <c r="AF8" s="12" t="s">
        <v>8</v>
      </c>
      <c r="AG8" s="3"/>
      <c r="AH8" s="1"/>
      <c r="AI8" s="1" t="s">
        <v>0</v>
      </c>
      <c r="AJ8" s="11"/>
    </row>
    <row r="9" spans="2:36" ht="6.95" customHeight="1" x14ac:dyDescent="0.3">
      <c r="B9" s="10"/>
      <c r="C9" s="2"/>
      <c r="D9" s="1"/>
      <c r="E9" s="1"/>
      <c r="F9" s="1"/>
      <c r="G9" s="1"/>
      <c r="H9" s="13"/>
      <c r="I9" s="4"/>
      <c r="J9" s="1"/>
      <c r="K9" s="1"/>
      <c r="L9" s="11"/>
      <c r="M9" s="1"/>
      <c r="N9" s="10"/>
      <c r="O9" s="2"/>
      <c r="P9" s="1"/>
      <c r="Q9" s="1"/>
      <c r="R9" s="1"/>
      <c r="S9" s="1"/>
      <c r="T9" s="13"/>
      <c r="U9" s="4"/>
      <c r="V9" s="1"/>
      <c r="W9" s="1"/>
      <c r="X9" s="11"/>
      <c r="Y9" s="1"/>
      <c r="Z9" s="10"/>
      <c r="AA9" s="2"/>
      <c r="AB9" s="1"/>
      <c r="AC9" s="1"/>
      <c r="AD9" s="1"/>
      <c r="AE9" s="1"/>
      <c r="AF9" s="12"/>
      <c r="AG9" s="4"/>
      <c r="AH9" s="1"/>
      <c r="AI9" s="1"/>
      <c r="AJ9" s="11"/>
    </row>
    <row r="10" spans="2:36" ht="20.100000000000001" customHeight="1" x14ac:dyDescent="0.3">
      <c r="B10" s="10"/>
      <c r="C10" s="25" t="s">
        <v>95</v>
      </c>
      <c r="D10" s="1"/>
      <c r="E10" s="1"/>
      <c r="F10" s="1"/>
      <c r="G10" s="1"/>
      <c r="H10" s="12"/>
      <c r="I10" s="26"/>
      <c r="J10" s="1"/>
      <c r="K10" s="1"/>
      <c r="L10" s="11"/>
      <c r="M10" s="1"/>
      <c r="N10" s="10"/>
      <c r="O10" s="25" t="s">
        <v>105</v>
      </c>
      <c r="P10" s="1"/>
      <c r="Q10" s="1"/>
      <c r="R10" s="1"/>
      <c r="S10" s="1"/>
      <c r="T10" s="12"/>
      <c r="U10" s="26"/>
      <c r="V10" s="1"/>
      <c r="W10" s="1"/>
      <c r="X10" s="11"/>
      <c r="Y10" s="1"/>
      <c r="Z10" s="10"/>
      <c r="AA10" s="25" t="s">
        <v>106</v>
      </c>
      <c r="AB10" s="1"/>
      <c r="AC10" s="1"/>
      <c r="AD10" s="1"/>
      <c r="AE10" s="1"/>
      <c r="AF10" s="12"/>
      <c r="AG10" s="26"/>
      <c r="AH10" s="1"/>
      <c r="AI10" s="1"/>
      <c r="AJ10" s="11"/>
    </row>
    <row r="11" spans="2:36" ht="19.5" customHeight="1" x14ac:dyDescent="0.3">
      <c r="B11" s="10"/>
      <c r="C11" s="28" t="s">
        <v>30</v>
      </c>
      <c r="D11" s="1"/>
      <c r="E11" s="1"/>
      <c r="F11" s="1"/>
      <c r="G11" s="1"/>
      <c r="H11" s="13"/>
      <c r="I11" s="4"/>
      <c r="J11" s="1"/>
      <c r="K11" s="1"/>
      <c r="L11" s="11"/>
      <c r="M11" s="1"/>
      <c r="N11" s="10"/>
      <c r="O11" s="28" t="s">
        <v>30</v>
      </c>
      <c r="P11" s="1"/>
      <c r="Q11" s="1"/>
      <c r="R11" s="1"/>
      <c r="S11" s="1"/>
      <c r="T11" s="13"/>
      <c r="U11" s="4"/>
      <c r="V11" s="1"/>
      <c r="W11" s="1"/>
      <c r="X11" s="11"/>
      <c r="Y11" s="1"/>
      <c r="Z11" s="10"/>
      <c r="AA11" s="28" t="s">
        <v>30</v>
      </c>
      <c r="AB11" s="1"/>
      <c r="AC11" s="1"/>
      <c r="AD11" s="1"/>
      <c r="AE11" s="1"/>
      <c r="AF11" s="12"/>
      <c r="AG11" s="4"/>
      <c r="AH11" s="1"/>
      <c r="AI11" s="1"/>
      <c r="AJ11" s="11"/>
    </row>
    <row r="12" spans="2:36" ht="6.95" customHeight="1" thickBot="1" x14ac:dyDescent="0.35">
      <c r="B12" s="10"/>
      <c r="C12" s="2"/>
      <c r="D12" s="1"/>
      <c r="E12" s="1"/>
      <c r="F12" s="1"/>
      <c r="G12" s="1"/>
      <c r="H12" s="13"/>
      <c r="I12" s="4"/>
      <c r="J12" s="1"/>
      <c r="K12" s="1"/>
      <c r="L12" s="11"/>
      <c r="M12" s="1"/>
      <c r="N12" s="10"/>
      <c r="O12" s="2"/>
      <c r="P12" s="1"/>
      <c r="Q12" s="1"/>
      <c r="R12" s="1"/>
      <c r="S12" s="1"/>
      <c r="T12" s="13"/>
      <c r="U12" s="4"/>
      <c r="V12" s="1"/>
      <c r="W12" s="1"/>
      <c r="X12" s="11"/>
      <c r="Y12" s="1"/>
      <c r="Z12" s="10"/>
      <c r="AA12" s="2"/>
      <c r="AB12" s="1"/>
      <c r="AC12" s="1"/>
      <c r="AD12" s="1"/>
      <c r="AE12" s="1"/>
      <c r="AF12" s="12"/>
      <c r="AG12" s="4"/>
      <c r="AH12" s="1"/>
      <c r="AI12" s="1"/>
      <c r="AJ12" s="11"/>
    </row>
    <row r="13" spans="2:36" ht="20.100000000000001" customHeight="1" thickBot="1" x14ac:dyDescent="0.35">
      <c r="B13" s="10"/>
      <c r="C13" s="2" t="s">
        <v>19</v>
      </c>
      <c r="D13" s="1"/>
      <c r="E13" s="1"/>
      <c r="F13" s="1"/>
      <c r="G13" s="1"/>
      <c r="H13" s="13" t="s">
        <v>4</v>
      </c>
      <c r="I13" s="5">
        <f>I8</f>
        <v>0</v>
      </c>
      <c r="J13" s="1"/>
      <c r="K13" s="1" t="s">
        <v>1</v>
      </c>
      <c r="L13" s="11"/>
      <c r="M13" s="1"/>
      <c r="N13" s="10"/>
      <c r="O13" s="2" t="s">
        <v>20</v>
      </c>
      <c r="P13" s="1"/>
      <c r="Q13" s="1"/>
      <c r="R13" s="1"/>
      <c r="S13" s="1"/>
      <c r="T13" s="13" t="s">
        <v>4</v>
      </c>
      <c r="U13" s="5">
        <f>U8</f>
        <v>0</v>
      </c>
      <c r="V13" s="1"/>
      <c r="W13" s="1" t="s">
        <v>1</v>
      </c>
      <c r="X13" s="11"/>
      <c r="Y13" s="1"/>
      <c r="Z13" s="10"/>
      <c r="AA13" s="2" t="s">
        <v>20</v>
      </c>
      <c r="AB13" s="1"/>
      <c r="AC13" s="1"/>
      <c r="AD13" s="1"/>
      <c r="AE13" s="1"/>
      <c r="AF13" s="12" t="s">
        <v>9</v>
      </c>
      <c r="AG13" s="5">
        <f>AG8</f>
        <v>0</v>
      </c>
      <c r="AH13" s="1"/>
      <c r="AI13" s="1" t="s">
        <v>1</v>
      </c>
      <c r="AJ13" s="11"/>
    </row>
    <row r="14" spans="2:36" ht="6.95" customHeight="1" thickBot="1" x14ac:dyDescent="0.35">
      <c r="B14" s="10"/>
      <c r="C14" s="1"/>
      <c r="D14" s="1"/>
      <c r="E14" s="1"/>
      <c r="F14" s="1"/>
      <c r="G14" s="1"/>
      <c r="H14" s="13"/>
      <c r="I14" s="4"/>
      <c r="J14" s="1"/>
      <c r="K14" s="1"/>
      <c r="L14" s="11"/>
      <c r="M14" s="1"/>
      <c r="N14" s="10"/>
      <c r="O14" s="1"/>
      <c r="P14" s="1"/>
      <c r="Q14" s="1"/>
      <c r="R14" s="1"/>
      <c r="S14" s="1"/>
      <c r="T14" s="13"/>
      <c r="U14" s="4"/>
      <c r="V14" s="1"/>
      <c r="W14" s="1"/>
      <c r="X14" s="11"/>
      <c r="Y14" s="1"/>
      <c r="Z14" s="10"/>
      <c r="AA14" s="1"/>
      <c r="AB14" s="1"/>
      <c r="AC14" s="1"/>
      <c r="AD14" s="1"/>
      <c r="AE14" s="1"/>
      <c r="AF14" s="12"/>
      <c r="AG14" s="4"/>
      <c r="AH14" s="1"/>
      <c r="AI14" s="1"/>
      <c r="AJ14" s="11"/>
    </row>
    <row r="15" spans="2:36" ht="20.100000000000001" customHeight="1" thickBot="1" x14ac:dyDescent="0.35">
      <c r="B15" s="10"/>
      <c r="C15" s="2" t="s">
        <v>15</v>
      </c>
      <c r="D15" s="1"/>
      <c r="E15" s="1"/>
      <c r="F15" s="1"/>
      <c r="G15" s="1"/>
      <c r="H15" s="13" t="s">
        <v>5</v>
      </c>
      <c r="I15" s="5">
        <f>ROUND(IF(I8&lt;=6667000,I8*0.25,IF(6667000&lt;I8,I8-5000000,0)),-3)</f>
        <v>0</v>
      </c>
      <c r="J15" s="1"/>
      <c r="K15" s="1" t="s">
        <v>2</v>
      </c>
      <c r="L15" s="11"/>
      <c r="M15" s="1"/>
      <c r="N15" s="10"/>
      <c r="O15" s="2" t="s">
        <v>15</v>
      </c>
      <c r="P15" s="1"/>
      <c r="Q15" s="1"/>
      <c r="R15" s="1"/>
      <c r="S15" s="1"/>
      <c r="T15" s="13" t="s">
        <v>5</v>
      </c>
      <c r="U15" s="5">
        <f>ROUND(IF(U8&lt;=42667000,U8*0.25,IF(42667000&lt;U8,U8-32000000,0)),-3)</f>
        <v>0</v>
      </c>
      <c r="V15" s="1"/>
      <c r="W15" s="1" t="s">
        <v>2</v>
      </c>
      <c r="X15" s="11"/>
      <c r="Y15" s="1"/>
      <c r="Z15" s="10"/>
      <c r="AA15" s="2" t="s">
        <v>15</v>
      </c>
      <c r="AB15" s="1"/>
      <c r="AC15" s="1"/>
      <c r="AD15" s="1"/>
      <c r="AE15" s="1"/>
      <c r="AF15" s="12" t="s">
        <v>10</v>
      </c>
      <c r="AG15" s="5">
        <f>ROUND(IF(AG8&lt;=72000000,AG8*0.25,IF(72000000&lt;AG8,AG8-54000000,0)),-3)</f>
        <v>0</v>
      </c>
      <c r="AH15" s="1"/>
      <c r="AI15" s="1" t="s">
        <v>2</v>
      </c>
      <c r="AJ15" s="11"/>
    </row>
    <row r="16" spans="2:36" ht="6.95" customHeight="1" thickBot="1" x14ac:dyDescent="0.35">
      <c r="B16" s="10"/>
      <c r="C16" s="1"/>
      <c r="D16" s="1"/>
      <c r="E16" s="1"/>
      <c r="F16" s="1"/>
      <c r="G16" s="1"/>
      <c r="H16" s="13"/>
      <c r="I16" s="4"/>
      <c r="J16" s="1"/>
      <c r="K16" s="1"/>
      <c r="L16" s="11"/>
      <c r="M16" s="1"/>
      <c r="N16" s="10"/>
      <c r="O16" s="1"/>
      <c r="P16" s="1"/>
      <c r="Q16" s="1"/>
      <c r="R16" s="1"/>
      <c r="S16" s="1"/>
      <c r="T16" s="13"/>
      <c r="U16" s="4"/>
      <c r="V16" s="1"/>
      <c r="W16" s="1"/>
      <c r="X16" s="11"/>
      <c r="Y16" s="1"/>
      <c r="Z16" s="10"/>
      <c r="AA16" s="1"/>
      <c r="AB16" s="1"/>
      <c r="AC16" s="1"/>
      <c r="AD16" s="1"/>
      <c r="AE16" s="1"/>
      <c r="AF16" s="12"/>
      <c r="AG16" s="4"/>
      <c r="AH16" s="1"/>
      <c r="AI16" s="1"/>
      <c r="AJ16" s="11"/>
    </row>
    <row r="17" spans="2:36" ht="20.100000000000001" customHeight="1" thickBot="1" x14ac:dyDescent="0.35">
      <c r="B17" s="10"/>
      <c r="C17" s="1"/>
      <c r="D17" s="1" t="s">
        <v>23</v>
      </c>
      <c r="E17" s="1"/>
      <c r="F17" s="1"/>
      <c r="G17" s="1"/>
      <c r="H17" s="13" t="s">
        <v>6</v>
      </c>
      <c r="I17" s="5">
        <f>ROUND(IF(I8&lt;=6667000,I8*0.25,IF(6667000&lt;I8,I8-5000000,0)),-3)</f>
        <v>0</v>
      </c>
      <c r="J17" s="1"/>
      <c r="K17" s="1" t="s">
        <v>0</v>
      </c>
      <c r="L17" s="11"/>
      <c r="M17" s="1"/>
      <c r="N17" s="10"/>
      <c r="O17" s="1"/>
      <c r="P17" s="1" t="s">
        <v>23</v>
      </c>
      <c r="Q17" s="1"/>
      <c r="R17" s="1"/>
      <c r="S17" s="1"/>
      <c r="T17" s="13" t="s">
        <v>6</v>
      </c>
      <c r="U17" s="5">
        <f>ROUND(IF(U8&lt;=42667000,U8*0.25,IF(42667000&lt;U8,U8-32000000,0)),-3)</f>
        <v>0</v>
      </c>
      <c r="V17" s="1"/>
      <c r="W17" s="1" t="s">
        <v>0</v>
      </c>
      <c r="X17" s="11"/>
      <c r="Y17" s="1"/>
      <c r="Z17" s="10"/>
      <c r="AA17" s="1"/>
      <c r="AB17" s="1" t="s">
        <v>23</v>
      </c>
      <c r="AC17" s="1"/>
      <c r="AD17" s="1"/>
      <c r="AE17" s="1"/>
      <c r="AF17" s="12" t="s">
        <v>11</v>
      </c>
      <c r="AG17" s="5">
        <f>ROUND(IF(AG8&lt;=72000000,AG8*0.25,IF(72000000&lt;AG8,AG8-54000000,0)),-3)</f>
        <v>0</v>
      </c>
      <c r="AH17" s="1"/>
      <c r="AI17" s="1" t="s">
        <v>0</v>
      </c>
      <c r="AJ17" s="11"/>
    </row>
    <row r="18" spans="2:36" ht="6.95" customHeight="1" thickBot="1" x14ac:dyDescent="0.35">
      <c r="B18" s="10"/>
      <c r="C18" s="1"/>
      <c r="D18" s="1"/>
      <c r="E18" s="1"/>
      <c r="F18" s="1"/>
      <c r="G18" s="1"/>
      <c r="H18" s="13"/>
      <c r="I18" s="4"/>
      <c r="J18" s="1"/>
      <c r="K18" s="1"/>
      <c r="L18" s="11"/>
      <c r="M18" s="1"/>
      <c r="N18" s="10"/>
      <c r="O18" s="1"/>
      <c r="P18" s="1"/>
      <c r="Q18" s="1"/>
      <c r="R18" s="1"/>
      <c r="S18" s="1"/>
      <c r="T18" s="13"/>
      <c r="U18" s="4"/>
      <c r="V18" s="1"/>
      <c r="W18" s="1"/>
      <c r="X18" s="11"/>
      <c r="Y18" s="1"/>
      <c r="Z18" s="10"/>
      <c r="AA18" s="1"/>
      <c r="AB18" s="1"/>
      <c r="AC18" s="1"/>
      <c r="AD18" s="1"/>
      <c r="AE18" s="1"/>
      <c r="AF18" s="12"/>
      <c r="AG18" s="4"/>
      <c r="AH18" s="1"/>
      <c r="AI18" s="1"/>
      <c r="AJ18" s="11"/>
    </row>
    <row r="19" spans="2:36" ht="20.100000000000001" customHeight="1" thickBot="1" x14ac:dyDescent="0.35">
      <c r="B19" s="10"/>
      <c r="C19" s="1" t="s">
        <v>22</v>
      </c>
      <c r="D19" s="1"/>
      <c r="E19" s="1"/>
      <c r="F19" s="1"/>
      <c r="G19" s="1"/>
      <c r="H19" s="13" t="s">
        <v>12</v>
      </c>
      <c r="I19" s="6">
        <f>ROUND(IF(I8&lt;=6667000,I8-I17,IF(6667000&lt;I8,5000000,0)),-3)</f>
        <v>0</v>
      </c>
      <c r="J19" s="1"/>
      <c r="K19" s="1" t="s">
        <v>1</v>
      </c>
      <c r="L19" s="11"/>
      <c r="M19" s="1"/>
      <c r="N19" s="10"/>
      <c r="O19" s="1" t="s">
        <v>22</v>
      </c>
      <c r="P19" s="1"/>
      <c r="Q19" s="1"/>
      <c r="R19" s="1"/>
      <c r="S19" s="1"/>
      <c r="T19" s="13" t="s">
        <v>12</v>
      </c>
      <c r="U19" s="6">
        <f>ROUND(IF(U8&lt;=42667000,U8-U17,IF(42667000&lt;U8,32000000,0)),-3)</f>
        <v>0</v>
      </c>
      <c r="V19" s="1"/>
      <c r="W19" s="1" t="s">
        <v>1</v>
      </c>
      <c r="X19" s="11"/>
      <c r="Y19" s="1"/>
      <c r="Z19" s="10"/>
      <c r="AA19" s="1" t="s">
        <v>22</v>
      </c>
      <c r="AB19" s="1"/>
      <c r="AC19" s="1"/>
      <c r="AD19" s="1"/>
      <c r="AE19" s="1"/>
      <c r="AF19" s="12" t="s">
        <v>12</v>
      </c>
      <c r="AG19" s="6">
        <f>ROUND(IF(AG8&lt;=72000000,AG8-AG17,IF(72000000&lt;AG8,54000000,0)),-3)</f>
        <v>0</v>
      </c>
      <c r="AH19" s="1"/>
      <c r="AI19" s="1" t="s">
        <v>1</v>
      </c>
      <c r="AJ19" s="11"/>
    </row>
    <row r="20" spans="2:36" ht="17.25" thickBot="1" x14ac:dyDescent="0.35">
      <c r="B20" s="10"/>
      <c r="C20" s="1"/>
      <c r="D20" s="1"/>
      <c r="E20" s="1"/>
      <c r="F20" s="1"/>
      <c r="G20" s="1"/>
      <c r="H20" s="1"/>
      <c r="I20" s="1"/>
      <c r="J20" s="1"/>
      <c r="K20" s="1"/>
      <c r="L20" s="11"/>
      <c r="M20" s="1"/>
      <c r="N20" s="10"/>
      <c r="O20" s="1"/>
      <c r="P20" s="1"/>
      <c r="Q20" s="1"/>
      <c r="R20" s="1"/>
      <c r="S20" s="1"/>
      <c r="T20" s="1"/>
      <c r="U20" s="1"/>
      <c r="V20" s="1"/>
      <c r="W20" s="1"/>
      <c r="X20" s="11"/>
      <c r="Y20" s="1"/>
      <c r="Z20" s="10"/>
      <c r="AA20" s="1"/>
      <c r="AB20" s="1"/>
      <c r="AC20" s="1"/>
      <c r="AD20" s="1"/>
      <c r="AE20" s="1"/>
      <c r="AF20" s="13"/>
      <c r="AG20" s="1"/>
      <c r="AH20" s="1"/>
      <c r="AI20" s="1"/>
      <c r="AJ20" s="11"/>
    </row>
    <row r="21" spans="2:36" x14ac:dyDescent="0.3">
      <c r="B21" s="10"/>
      <c r="C21" s="7"/>
      <c r="D21" s="8"/>
      <c r="E21" s="8"/>
      <c r="F21" s="8"/>
      <c r="G21" s="8"/>
      <c r="H21" s="8"/>
      <c r="I21" s="8"/>
      <c r="J21" s="8"/>
      <c r="K21" s="9"/>
      <c r="L21" s="11"/>
      <c r="M21" s="1"/>
      <c r="N21" s="10"/>
      <c r="O21" s="7"/>
      <c r="P21" s="8"/>
      <c r="Q21" s="8"/>
      <c r="R21" s="8"/>
      <c r="S21" s="8"/>
      <c r="T21" s="8"/>
      <c r="U21" s="8"/>
      <c r="V21" s="8"/>
      <c r="W21" s="9"/>
      <c r="X21" s="11"/>
      <c r="Y21" s="1"/>
      <c r="Z21" s="10"/>
      <c r="AA21" s="7"/>
      <c r="AB21" s="8"/>
      <c r="AC21" s="8"/>
      <c r="AD21" s="8"/>
      <c r="AE21" s="8"/>
      <c r="AF21" s="18"/>
      <c r="AG21" s="8"/>
      <c r="AH21" s="8"/>
      <c r="AI21" s="9"/>
      <c r="AJ21" s="11"/>
    </row>
    <row r="22" spans="2:36" x14ac:dyDescent="0.3">
      <c r="B22" s="10"/>
      <c r="C22" s="19" t="s">
        <v>7</v>
      </c>
      <c r="D22" s="1"/>
      <c r="E22" s="1"/>
      <c r="F22" s="1"/>
      <c r="G22" s="1"/>
      <c r="H22" s="1"/>
      <c r="I22" s="1"/>
      <c r="J22" s="1"/>
      <c r="K22" s="11"/>
      <c r="L22" s="11"/>
      <c r="M22" s="1"/>
      <c r="N22" s="10"/>
      <c r="O22" s="19" t="s">
        <v>7</v>
      </c>
      <c r="P22" s="1"/>
      <c r="Q22" s="1"/>
      <c r="R22" s="1"/>
      <c r="S22" s="1"/>
      <c r="T22" s="1"/>
      <c r="U22" s="1"/>
      <c r="V22" s="1"/>
      <c r="W22" s="11"/>
      <c r="X22" s="11"/>
      <c r="Y22" s="1"/>
      <c r="Z22" s="10"/>
      <c r="AA22" s="19" t="s">
        <v>7</v>
      </c>
      <c r="AB22" s="1"/>
      <c r="AC22" s="1"/>
      <c r="AD22" s="1"/>
      <c r="AE22" s="1"/>
      <c r="AF22" s="13"/>
      <c r="AG22" s="1"/>
      <c r="AH22" s="1"/>
      <c r="AI22" s="11"/>
      <c r="AJ22" s="11"/>
    </row>
    <row r="23" spans="2:36" ht="6.75" customHeight="1" x14ac:dyDescent="0.3">
      <c r="B23" s="10"/>
      <c r="C23" s="10"/>
      <c r="D23" s="1"/>
      <c r="E23" s="1"/>
      <c r="F23" s="1"/>
      <c r="G23" s="1"/>
      <c r="H23" s="1"/>
      <c r="I23" s="1"/>
      <c r="J23" s="1"/>
      <c r="K23" s="11"/>
      <c r="L23" s="11"/>
      <c r="M23" s="1"/>
      <c r="N23" s="10"/>
      <c r="O23" s="10"/>
      <c r="P23" s="1"/>
      <c r="Q23" s="1"/>
      <c r="R23" s="1"/>
      <c r="S23" s="1"/>
      <c r="T23" s="1"/>
      <c r="U23" s="1"/>
      <c r="V23" s="1"/>
      <c r="W23" s="11"/>
      <c r="X23" s="11"/>
      <c r="Y23" s="1"/>
      <c r="Z23" s="10"/>
      <c r="AA23" s="10"/>
      <c r="AB23" s="1"/>
      <c r="AC23" s="1"/>
      <c r="AD23" s="1"/>
      <c r="AE23" s="1"/>
      <c r="AF23" s="13"/>
      <c r="AG23" s="1"/>
      <c r="AH23" s="1"/>
      <c r="AI23" s="11"/>
      <c r="AJ23" s="11"/>
    </row>
    <row r="24" spans="2:36" x14ac:dyDescent="0.3">
      <c r="B24" s="10"/>
      <c r="C24" s="10" t="s">
        <v>16</v>
      </c>
      <c r="D24" s="1"/>
      <c r="E24" s="1"/>
      <c r="F24" s="1"/>
      <c r="G24" s="1"/>
      <c r="H24" s="1"/>
      <c r="I24" s="1"/>
      <c r="J24" s="1"/>
      <c r="K24" s="11"/>
      <c r="L24" s="11"/>
      <c r="M24" s="1"/>
      <c r="N24" s="10"/>
      <c r="O24" s="10" t="s">
        <v>90</v>
      </c>
      <c r="P24" s="1"/>
      <c r="Q24" s="1"/>
      <c r="R24" s="1"/>
      <c r="S24" s="1"/>
      <c r="T24" s="1"/>
      <c r="U24" s="1"/>
      <c r="V24" s="1"/>
      <c r="W24" s="11"/>
      <c r="X24" s="11"/>
      <c r="Y24" s="1"/>
      <c r="Z24" s="10"/>
      <c r="AA24" s="10" t="s">
        <v>91</v>
      </c>
      <c r="AB24" s="1"/>
      <c r="AC24" s="1"/>
      <c r="AD24" s="1"/>
      <c r="AE24" s="1"/>
      <c r="AF24" s="13"/>
      <c r="AG24" s="1"/>
      <c r="AH24" s="1"/>
      <c r="AI24" s="11"/>
      <c r="AJ24" s="11"/>
    </row>
    <row r="25" spans="2:36" ht="6.95" customHeight="1" x14ac:dyDescent="0.3">
      <c r="B25" s="10"/>
      <c r="C25" s="10"/>
      <c r="D25" s="1"/>
      <c r="E25" s="1"/>
      <c r="F25" s="1"/>
      <c r="G25" s="1"/>
      <c r="H25" s="1"/>
      <c r="I25" s="1"/>
      <c r="J25" s="1"/>
      <c r="K25" s="11"/>
      <c r="L25" s="11"/>
      <c r="M25" s="1"/>
      <c r="N25" s="10"/>
      <c r="O25" s="10"/>
      <c r="P25" s="1"/>
      <c r="Q25" s="1"/>
      <c r="R25" s="1"/>
      <c r="S25" s="1"/>
      <c r="T25" s="1"/>
      <c r="U25" s="1"/>
      <c r="V25" s="1"/>
      <c r="W25" s="11"/>
      <c r="X25" s="11"/>
      <c r="Y25" s="1"/>
      <c r="Z25" s="10"/>
      <c r="AA25" s="10"/>
      <c r="AB25" s="1"/>
      <c r="AC25" s="1"/>
      <c r="AD25" s="1"/>
      <c r="AE25" s="1"/>
      <c r="AF25" s="13"/>
      <c r="AG25" s="1"/>
      <c r="AH25" s="1"/>
      <c r="AI25" s="11"/>
      <c r="AJ25" s="11"/>
    </row>
    <row r="26" spans="2:36" ht="16.5" customHeight="1" x14ac:dyDescent="0.3">
      <c r="B26" s="10"/>
      <c r="C26" s="21" t="s">
        <v>24</v>
      </c>
      <c r="D26" s="1"/>
      <c r="E26" s="1"/>
      <c r="F26" s="1"/>
      <c r="G26" s="1"/>
      <c r="H26" s="1"/>
      <c r="I26" s="1"/>
      <c r="J26" s="1"/>
      <c r="K26" s="11"/>
      <c r="L26" s="11"/>
      <c r="M26" s="1"/>
      <c r="N26" s="10"/>
      <c r="O26" s="21" t="s">
        <v>25</v>
      </c>
      <c r="P26" s="1"/>
      <c r="Q26" s="1"/>
      <c r="R26" s="1"/>
      <c r="S26" s="1"/>
      <c r="T26" s="1"/>
      <c r="U26" s="1"/>
      <c r="V26" s="1"/>
      <c r="W26" s="11"/>
      <c r="X26" s="11"/>
      <c r="Y26" s="1"/>
      <c r="Z26" s="10"/>
      <c r="AA26" s="21" t="s">
        <v>25</v>
      </c>
      <c r="AB26" s="1"/>
      <c r="AC26" s="1"/>
      <c r="AD26" s="1"/>
      <c r="AE26" s="1"/>
      <c r="AF26" s="13"/>
      <c r="AG26" s="1"/>
      <c r="AH26" s="1"/>
      <c r="AI26" s="11"/>
      <c r="AJ26" s="11"/>
    </row>
    <row r="27" spans="2:36" x14ac:dyDescent="0.3">
      <c r="B27" s="10"/>
      <c r="C27" s="27" t="s">
        <v>117</v>
      </c>
      <c r="D27" s="1"/>
      <c r="E27" s="1"/>
      <c r="F27" s="1"/>
      <c r="G27" s="1"/>
      <c r="H27" s="1"/>
      <c r="I27" s="1"/>
      <c r="J27" s="1"/>
      <c r="K27" s="11"/>
      <c r="L27" s="11"/>
      <c r="M27" s="1"/>
      <c r="N27" s="10"/>
      <c r="O27" s="27" t="s">
        <v>118</v>
      </c>
      <c r="P27" s="1"/>
      <c r="Q27" s="1"/>
      <c r="R27" s="1"/>
      <c r="S27" s="1"/>
      <c r="T27" s="1"/>
      <c r="U27" s="1"/>
      <c r="V27" s="1"/>
      <c r="W27" s="11"/>
      <c r="X27" s="11"/>
      <c r="Y27" s="1"/>
      <c r="Z27" s="10"/>
      <c r="AA27" s="27" t="s">
        <v>119</v>
      </c>
      <c r="AB27" s="1"/>
      <c r="AC27" s="1"/>
      <c r="AD27" s="1"/>
      <c r="AE27" s="1"/>
      <c r="AF27" s="13"/>
      <c r="AG27" s="1"/>
      <c r="AH27" s="1"/>
      <c r="AI27" s="11"/>
      <c r="AJ27" s="11"/>
    </row>
    <row r="28" spans="2:36" ht="6.95" customHeight="1" x14ac:dyDescent="0.3">
      <c r="B28" s="10"/>
      <c r="C28" s="10"/>
      <c r="D28" s="1"/>
      <c r="E28" s="1"/>
      <c r="F28" s="1"/>
      <c r="G28" s="1"/>
      <c r="H28" s="1"/>
      <c r="I28" s="1"/>
      <c r="J28" s="1"/>
      <c r="K28" s="11"/>
      <c r="L28" s="11"/>
      <c r="M28" s="1"/>
      <c r="N28" s="10"/>
      <c r="O28" s="10"/>
      <c r="P28" s="1"/>
      <c r="Q28" s="1"/>
      <c r="R28" s="1"/>
      <c r="S28" s="1"/>
      <c r="T28" s="1"/>
      <c r="U28" s="1"/>
      <c r="V28" s="1"/>
      <c r="W28" s="11"/>
      <c r="X28" s="11"/>
      <c r="Y28" s="1"/>
      <c r="Z28" s="10"/>
      <c r="AA28" s="10"/>
      <c r="AB28" s="1"/>
      <c r="AC28" s="1"/>
      <c r="AD28" s="1"/>
      <c r="AE28" s="1"/>
      <c r="AF28" s="13"/>
      <c r="AG28" s="1"/>
      <c r="AH28" s="1"/>
      <c r="AI28" s="11"/>
      <c r="AJ28" s="11"/>
    </row>
    <row r="29" spans="2:36" x14ac:dyDescent="0.3">
      <c r="B29" s="10"/>
      <c r="C29" s="10" t="s">
        <v>18</v>
      </c>
      <c r="D29" s="1"/>
      <c r="E29" s="1"/>
      <c r="F29" s="1"/>
      <c r="G29" s="1"/>
      <c r="H29" s="1"/>
      <c r="I29" s="1"/>
      <c r="J29" s="1"/>
      <c r="K29" s="11"/>
      <c r="L29" s="11"/>
      <c r="M29" s="1"/>
      <c r="N29" s="10"/>
      <c r="O29" s="10" t="s">
        <v>21</v>
      </c>
      <c r="P29" s="1"/>
      <c r="Q29" s="1"/>
      <c r="R29" s="1"/>
      <c r="S29" s="1"/>
      <c r="T29" s="1"/>
      <c r="U29" s="1"/>
      <c r="V29" s="1"/>
      <c r="W29" s="11"/>
      <c r="X29" s="11"/>
      <c r="Y29" s="1"/>
      <c r="Z29" s="10"/>
      <c r="AA29" s="10" t="s">
        <v>21</v>
      </c>
      <c r="AB29" s="1"/>
      <c r="AC29" s="1"/>
      <c r="AD29" s="1"/>
      <c r="AE29" s="1"/>
      <c r="AF29" s="13"/>
      <c r="AG29" s="1"/>
      <c r="AH29" s="1"/>
      <c r="AI29" s="11"/>
      <c r="AJ29" s="11"/>
    </row>
    <row r="30" spans="2:36" x14ac:dyDescent="0.3">
      <c r="B30" s="10"/>
      <c r="C30" s="10" t="s">
        <v>17</v>
      </c>
      <c r="D30" s="1"/>
      <c r="E30" s="1"/>
      <c r="F30" s="1"/>
      <c r="G30" s="1"/>
      <c r="H30" s="1"/>
      <c r="I30" s="1"/>
      <c r="J30" s="1"/>
      <c r="K30" s="11"/>
      <c r="L30" s="11"/>
      <c r="M30" s="1"/>
      <c r="N30" s="10"/>
      <c r="O30" s="10" t="s">
        <v>17</v>
      </c>
      <c r="P30" s="1"/>
      <c r="Q30" s="1"/>
      <c r="R30" s="1"/>
      <c r="S30" s="1"/>
      <c r="T30" s="1"/>
      <c r="U30" s="1"/>
      <c r="V30" s="1"/>
      <c r="W30" s="11"/>
      <c r="X30" s="11"/>
      <c r="Y30" s="1"/>
      <c r="Z30" s="10"/>
      <c r="AA30" s="10" t="s">
        <v>17</v>
      </c>
      <c r="AB30" s="1"/>
      <c r="AC30" s="1"/>
      <c r="AD30" s="1"/>
      <c r="AE30" s="1"/>
      <c r="AF30" s="13"/>
      <c r="AG30" s="1"/>
      <c r="AH30" s="1"/>
      <c r="AI30" s="11"/>
      <c r="AJ30" s="11"/>
    </row>
    <row r="31" spans="2:36" x14ac:dyDescent="0.3">
      <c r="B31" s="10"/>
      <c r="C31" s="21"/>
      <c r="D31" s="1"/>
      <c r="E31" s="1"/>
      <c r="F31" s="1"/>
      <c r="G31" s="1"/>
      <c r="H31" s="1"/>
      <c r="I31" s="1"/>
      <c r="J31" s="1"/>
      <c r="K31" s="11"/>
      <c r="L31" s="11"/>
      <c r="M31" s="1"/>
      <c r="N31" s="10"/>
      <c r="O31" s="21"/>
      <c r="P31" s="1"/>
      <c r="Q31" s="1"/>
      <c r="R31" s="1"/>
      <c r="S31" s="1"/>
      <c r="T31" s="1"/>
      <c r="U31" s="1"/>
      <c r="V31" s="1"/>
      <c r="W31" s="11"/>
      <c r="X31" s="11"/>
      <c r="Y31" s="1"/>
      <c r="Z31" s="10"/>
      <c r="AA31" s="10"/>
      <c r="AB31" s="1"/>
      <c r="AC31" s="1"/>
      <c r="AD31" s="1"/>
      <c r="AE31" s="1"/>
      <c r="AF31" s="13"/>
      <c r="AG31" s="1"/>
      <c r="AH31" s="1"/>
      <c r="AI31" s="11"/>
      <c r="AJ31" s="11"/>
    </row>
    <row r="32" spans="2:36" x14ac:dyDescent="0.3">
      <c r="B32" s="10"/>
      <c r="C32" s="19" t="s">
        <v>13</v>
      </c>
      <c r="D32" s="1"/>
      <c r="E32" s="1"/>
      <c r="F32" s="1"/>
      <c r="G32" s="1"/>
      <c r="H32" s="1"/>
      <c r="I32" s="1"/>
      <c r="J32" s="1"/>
      <c r="K32" s="11"/>
      <c r="L32" s="11"/>
      <c r="M32" s="1"/>
      <c r="N32" s="10"/>
      <c r="O32" s="19" t="s">
        <v>13</v>
      </c>
      <c r="P32" s="1"/>
      <c r="Q32" s="1"/>
      <c r="R32" s="1"/>
      <c r="S32" s="1"/>
      <c r="T32" s="1"/>
      <c r="U32" s="1"/>
      <c r="V32" s="1"/>
      <c r="W32" s="11"/>
      <c r="X32" s="11"/>
      <c r="Y32" s="1"/>
      <c r="Z32" s="10"/>
      <c r="AA32" s="19" t="s">
        <v>13</v>
      </c>
      <c r="AB32" s="1"/>
      <c r="AC32" s="1"/>
      <c r="AD32" s="1"/>
      <c r="AE32" s="1"/>
      <c r="AF32" s="13"/>
      <c r="AG32" s="1"/>
      <c r="AH32" s="1"/>
      <c r="AI32" s="11"/>
      <c r="AJ32" s="11"/>
    </row>
    <row r="33" spans="2:36" ht="6.75" customHeight="1" x14ac:dyDescent="0.3">
      <c r="B33" s="10"/>
      <c r="C33" s="10"/>
      <c r="D33" s="1"/>
      <c r="E33" s="1"/>
      <c r="F33" s="1"/>
      <c r="G33" s="1"/>
      <c r="H33" s="1"/>
      <c r="I33" s="1"/>
      <c r="J33" s="1"/>
      <c r="K33" s="11"/>
      <c r="L33" s="11"/>
      <c r="M33" s="1"/>
      <c r="N33" s="10"/>
      <c r="O33" s="10"/>
      <c r="P33" s="1"/>
      <c r="Q33" s="1"/>
      <c r="R33" s="1"/>
      <c r="S33" s="1"/>
      <c r="T33" s="1"/>
      <c r="U33" s="1"/>
      <c r="V33" s="1"/>
      <c r="W33" s="11"/>
      <c r="X33" s="11"/>
      <c r="Y33" s="1"/>
      <c r="Z33" s="10"/>
      <c r="AA33" s="10"/>
      <c r="AB33" s="1"/>
      <c r="AC33" s="1"/>
      <c r="AD33" s="1"/>
      <c r="AE33" s="1"/>
      <c r="AF33" s="13"/>
      <c r="AG33" s="1"/>
      <c r="AH33" s="1"/>
      <c r="AI33" s="11"/>
      <c r="AJ33" s="11"/>
    </row>
    <row r="34" spans="2:36" x14ac:dyDescent="0.3">
      <c r="B34" s="10"/>
      <c r="C34" s="10" t="s">
        <v>14</v>
      </c>
      <c r="D34" s="1"/>
      <c r="E34" s="1"/>
      <c r="F34" s="1"/>
      <c r="G34" s="1"/>
      <c r="H34" s="1"/>
      <c r="I34" s="1"/>
      <c r="J34" s="1"/>
      <c r="K34" s="11"/>
      <c r="L34" s="11"/>
      <c r="M34" s="1"/>
      <c r="N34" s="10"/>
      <c r="O34" s="10" t="s">
        <v>14</v>
      </c>
      <c r="P34" s="1"/>
      <c r="Q34" s="1"/>
      <c r="R34" s="1"/>
      <c r="S34" s="1"/>
      <c r="T34" s="1"/>
      <c r="U34" s="1"/>
      <c r="V34" s="1"/>
      <c r="W34" s="11"/>
      <c r="X34" s="11"/>
      <c r="Y34" s="1"/>
      <c r="Z34" s="10"/>
      <c r="AA34" s="10" t="s">
        <v>14</v>
      </c>
      <c r="AB34" s="1"/>
      <c r="AC34" s="1"/>
      <c r="AD34" s="1"/>
      <c r="AE34" s="1"/>
      <c r="AF34" s="13"/>
      <c r="AG34" s="1"/>
      <c r="AH34" s="1"/>
      <c r="AI34" s="11"/>
      <c r="AJ34" s="11"/>
    </row>
    <row r="35" spans="2:36" ht="17.25" customHeight="1" thickBot="1" x14ac:dyDescent="0.35">
      <c r="B35" s="10"/>
      <c r="C35" s="14"/>
      <c r="D35" s="15"/>
      <c r="E35" s="15"/>
      <c r="F35" s="15"/>
      <c r="G35" s="15"/>
      <c r="H35" s="15"/>
      <c r="I35" s="15"/>
      <c r="J35" s="15"/>
      <c r="K35" s="16"/>
      <c r="L35" s="11"/>
      <c r="M35" s="1"/>
      <c r="N35" s="10"/>
      <c r="O35" s="14"/>
      <c r="P35" s="15"/>
      <c r="Q35" s="15"/>
      <c r="R35" s="15"/>
      <c r="S35" s="15"/>
      <c r="T35" s="15"/>
      <c r="U35" s="15"/>
      <c r="V35" s="15"/>
      <c r="W35" s="16"/>
      <c r="X35" s="11"/>
      <c r="Y35" s="1"/>
      <c r="Z35" s="10"/>
      <c r="AA35" s="14"/>
      <c r="AB35" s="15"/>
      <c r="AC35" s="15"/>
      <c r="AD35" s="15"/>
      <c r="AE35" s="15"/>
      <c r="AF35" s="20"/>
      <c r="AG35" s="15"/>
      <c r="AH35" s="15"/>
      <c r="AI35" s="16"/>
      <c r="AJ35" s="11"/>
    </row>
    <row r="36" spans="2:36" ht="9.75" customHeight="1" thickBot="1" x14ac:dyDescent="0.35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"/>
      <c r="N36" s="14"/>
      <c r="O36" s="15"/>
      <c r="P36" s="15"/>
      <c r="Q36" s="15"/>
      <c r="R36" s="15"/>
      <c r="S36" s="15"/>
      <c r="T36" s="15"/>
      <c r="U36" s="15"/>
      <c r="V36" s="15"/>
      <c r="W36" s="15"/>
      <c r="X36" s="16"/>
      <c r="Y36" s="1"/>
      <c r="Z36" s="14"/>
      <c r="AA36" s="15"/>
      <c r="AB36" s="15"/>
      <c r="AC36" s="15"/>
      <c r="AD36" s="15"/>
      <c r="AE36" s="15"/>
      <c r="AF36" s="20"/>
      <c r="AG36" s="15"/>
      <c r="AH36" s="15"/>
      <c r="AI36" s="15"/>
      <c r="AJ36" s="16"/>
    </row>
    <row r="37" spans="2:36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3"/>
      <c r="AG37" s="1"/>
      <c r="AH37" s="1"/>
      <c r="AI37" s="1"/>
      <c r="AJ37" s="1"/>
    </row>
    <row r="38" spans="2:36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3"/>
      <c r="AG38" s="1"/>
      <c r="AH38" s="1"/>
      <c r="AI38" s="1"/>
      <c r="AJ38" s="1"/>
    </row>
    <row r="39" spans="2:36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3"/>
      <c r="AG39" s="1"/>
      <c r="AH39" s="1"/>
      <c r="AI39" s="1"/>
      <c r="AJ39" s="1"/>
    </row>
    <row r="40" spans="2:36" x14ac:dyDescent="0.3">
      <c r="M40" s="1"/>
      <c r="Y40" s="1"/>
    </row>
    <row r="41" spans="2:36" x14ac:dyDescent="0.3">
      <c r="M41" s="1"/>
      <c r="Y41" s="1"/>
    </row>
    <row r="42" spans="2:36" x14ac:dyDescent="0.3">
      <c r="M42" s="1"/>
      <c r="Y42" s="1"/>
    </row>
    <row r="43" spans="2:36" x14ac:dyDescent="0.3">
      <c r="Y43" s="1"/>
    </row>
  </sheetData>
  <mergeCells count="9">
    <mergeCell ref="B4:C4"/>
    <mergeCell ref="N4:O4"/>
    <mergeCell ref="Z4:AA4"/>
    <mergeCell ref="B5:L5"/>
    <mergeCell ref="B6:L6"/>
    <mergeCell ref="N5:X5"/>
    <mergeCell ref="N6:X6"/>
    <mergeCell ref="Z5:AJ5"/>
    <mergeCell ref="Z6:AJ6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2B546-E8F3-4F93-A495-154C00955AC5}">
  <sheetPr>
    <tabColor rgb="FFFFCC00"/>
  </sheetPr>
  <dimension ref="B1:AL48"/>
  <sheetViews>
    <sheetView zoomScale="90" zoomScaleNormal="90" workbookViewId="0">
      <selection activeCell="AG8" sqref="AG8"/>
    </sheetView>
  </sheetViews>
  <sheetFormatPr defaultRowHeight="16.5" x14ac:dyDescent="0.3"/>
  <cols>
    <col min="1" max="1" width="2.5" style="22" customWidth="1"/>
    <col min="2" max="2" width="1.625" style="22" customWidth="1"/>
    <col min="3" max="8" width="8.75" style="22" customWidth="1"/>
    <col min="9" max="9" width="15" style="22" customWidth="1"/>
    <col min="10" max="10" width="1.625" style="22" customWidth="1"/>
    <col min="11" max="11" width="8.75" style="22" customWidth="1"/>
    <col min="12" max="12" width="1.625" style="22" customWidth="1"/>
    <col min="13" max="13" width="2.5" style="22" customWidth="1"/>
    <col min="14" max="14" width="1.375" style="22" customWidth="1"/>
    <col min="15" max="15" width="8.75" style="31" customWidth="1"/>
    <col min="16" max="20" width="8.75" style="22" customWidth="1"/>
    <col min="21" max="21" width="15" style="22" customWidth="1"/>
    <col min="22" max="22" width="1.625" style="22" customWidth="1"/>
    <col min="23" max="23" width="8.75" style="22" customWidth="1"/>
    <col min="24" max="24" width="1.75" style="22" customWidth="1"/>
    <col min="25" max="25" width="2.5" style="22" customWidth="1"/>
    <col min="26" max="26" width="1.625" style="22" customWidth="1"/>
    <col min="27" max="32" width="8.75" style="22" customWidth="1"/>
    <col min="33" max="33" width="15" style="22" customWidth="1"/>
    <col min="34" max="34" width="1.625" style="22" customWidth="1"/>
    <col min="35" max="35" width="8.75" style="22" customWidth="1"/>
    <col min="36" max="36" width="1.625" style="22" customWidth="1"/>
    <col min="37" max="16384" width="9" style="22"/>
  </cols>
  <sheetData>
    <row r="1" spans="2:38" ht="18.75" customHeight="1" x14ac:dyDescent="0.3">
      <c r="O1" s="22"/>
      <c r="AF1" s="23"/>
    </row>
    <row r="2" spans="2:38" ht="36" customHeight="1" x14ac:dyDescent="0.3">
      <c r="C2" s="24" t="s">
        <v>31</v>
      </c>
      <c r="O2" s="22"/>
    </row>
    <row r="3" spans="2:38" ht="15" customHeight="1" thickBot="1" x14ac:dyDescent="0.35">
      <c r="O3" s="22"/>
      <c r="AF3" s="23"/>
    </row>
    <row r="4" spans="2:38" ht="17.25" customHeight="1" thickBot="1" x14ac:dyDescent="0.35">
      <c r="B4" s="130" t="s">
        <v>92</v>
      </c>
      <c r="C4" s="131"/>
      <c r="D4" s="8"/>
      <c r="E4" s="8"/>
      <c r="F4" s="8"/>
      <c r="G4" s="8"/>
      <c r="H4" s="8"/>
      <c r="I4" s="8"/>
      <c r="J4" s="8"/>
      <c r="K4" s="8"/>
      <c r="L4" s="9"/>
      <c r="M4" s="1"/>
      <c r="N4" s="130" t="s">
        <v>93</v>
      </c>
      <c r="O4" s="131"/>
      <c r="P4" s="8"/>
      <c r="Q4" s="8"/>
      <c r="R4" s="8"/>
      <c r="S4" s="8"/>
      <c r="T4" s="8"/>
      <c r="U4" s="8"/>
      <c r="V4" s="8"/>
      <c r="W4" s="8"/>
      <c r="X4" s="9"/>
      <c r="Z4" s="130" t="s">
        <v>94</v>
      </c>
      <c r="AA4" s="131"/>
      <c r="AB4" s="8"/>
      <c r="AC4" s="8"/>
      <c r="AD4" s="8"/>
      <c r="AE4" s="8"/>
      <c r="AF4" s="17"/>
      <c r="AG4" s="8"/>
      <c r="AH4" s="8"/>
      <c r="AI4" s="8"/>
      <c r="AJ4" s="9"/>
    </row>
    <row r="5" spans="2:38" ht="26.25" x14ac:dyDescent="0.3">
      <c r="B5" s="132" t="s">
        <v>96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"/>
      <c r="N5" s="132" t="s">
        <v>97</v>
      </c>
      <c r="O5" s="133"/>
      <c r="P5" s="133"/>
      <c r="Q5" s="133"/>
      <c r="R5" s="133"/>
      <c r="S5" s="133"/>
      <c r="T5" s="133"/>
      <c r="U5" s="133"/>
      <c r="V5" s="133"/>
      <c r="W5" s="133"/>
      <c r="X5" s="134"/>
      <c r="Z5" s="132" t="s">
        <v>98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4"/>
    </row>
    <row r="6" spans="2:38" ht="20.25" x14ac:dyDescent="0.3">
      <c r="B6" s="135" t="s">
        <v>32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"/>
      <c r="N6" s="135" t="s">
        <v>32</v>
      </c>
      <c r="O6" s="136"/>
      <c r="P6" s="136"/>
      <c r="Q6" s="136"/>
      <c r="R6" s="136"/>
      <c r="S6" s="136"/>
      <c r="T6" s="136"/>
      <c r="U6" s="136"/>
      <c r="V6" s="136"/>
      <c r="W6" s="136"/>
      <c r="X6" s="137"/>
      <c r="Z6" s="135" t="s">
        <v>32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2:38" ht="17.25" thickBot="1" x14ac:dyDescent="0.35">
      <c r="B7" s="10"/>
      <c r="C7" s="1"/>
      <c r="D7" s="1"/>
      <c r="E7" s="1"/>
      <c r="F7" s="1"/>
      <c r="G7" s="1"/>
      <c r="H7" s="1"/>
      <c r="I7" s="1"/>
      <c r="J7" s="1"/>
      <c r="K7" s="1"/>
      <c r="L7" s="11"/>
      <c r="M7" s="1"/>
      <c r="N7" s="10"/>
      <c r="O7" s="1"/>
      <c r="P7" s="1"/>
      <c r="Q7" s="1"/>
      <c r="R7" s="1"/>
      <c r="S7" s="1"/>
      <c r="T7" s="1"/>
      <c r="U7" s="1"/>
      <c r="V7" s="1"/>
      <c r="W7" s="1"/>
      <c r="X7" s="11"/>
      <c r="Z7" s="10"/>
      <c r="AA7" s="1"/>
      <c r="AB7" s="1"/>
      <c r="AC7" s="1"/>
      <c r="AD7" s="1"/>
      <c r="AE7" s="1"/>
      <c r="AF7" s="12"/>
      <c r="AG7" s="1"/>
      <c r="AH7" s="1"/>
      <c r="AI7" s="1"/>
      <c r="AJ7" s="11"/>
    </row>
    <row r="8" spans="2:38" ht="20.100000000000001" customHeight="1" thickBot="1" x14ac:dyDescent="0.35">
      <c r="B8" s="10"/>
      <c r="C8" s="2" t="s">
        <v>28</v>
      </c>
      <c r="D8" s="1"/>
      <c r="E8" s="1"/>
      <c r="F8" s="1"/>
      <c r="G8" s="1"/>
      <c r="H8" s="12" t="s">
        <v>3</v>
      </c>
      <c r="I8" s="3"/>
      <c r="J8" s="1"/>
      <c r="K8" s="1" t="s">
        <v>0</v>
      </c>
      <c r="L8" s="11"/>
      <c r="M8" s="1"/>
      <c r="N8" s="10"/>
      <c r="O8" s="2" t="s">
        <v>88</v>
      </c>
      <c r="P8" s="1"/>
      <c r="Q8" s="1"/>
      <c r="R8" s="1"/>
      <c r="S8" s="1"/>
      <c r="T8" s="12" t="s">
        <v>3</v>
      </c>
      <c r="U8" s="3"/>
      <c r="V8" s="1"/>
      <c r="W8" s="1" t="s">
        <v>0</v>
      </c>
      <c r="X8" s="11"/>
      <c r="Z8" s="10"/>
      <c r="AA8" s="2" t="s">
        <v>89</v>
      </c>
      <c r="AB8" s="1"/>
      <c r="AC8" s="1"/>
      <c r="AD8" s="1"/>
      <c r="AE8" s="1"/>
      <c r="AF8" s="12" t="s">
        <v>8</v>
      </c>
      <c r="AG8" s="3"/>
      <c r="AH8" s="1"/>
      <c r="AI8" s="1" t="s">
        <v>0</v>
      </c>
      <c r="AJ8" s="11"/>
    </row>
    <row r="9" spans="2:38" ht="6.95" customHeight="1" x14ac:dyDescent="0.3">
      <c r="B9" s="10"/>
      <c r="C9" s="2"/>
      <c r="D9" s="1"/>
      <c r="E9" s="1"/>
      <c r="F9" s="1"/>
      <c r="G9" s="1"/>
      <c r="H9" s="13"/>
      <c r="I9" s="4"/>
      <c r="J9" s="1"/>
      <c r="K9" s="1"/>
      <c r="L9" s="11"/>
      <c r="M9" s="1"/>
      <c r="N9" s="10"/>
      <c r="O9" s="2"/>
      <c r="P9" s="1"/>
      <c r="Q9" s="1"/>
      <c r="R9" s="1"/>
      <c r="S9" s="1"/>
      <c r="T9" s="13"/>
      <c r="U9" s="4"/>
      <c r="V9" s="1"/>
      <c r="W9" s="1"/>
      <c r="X9" s="11"/>
      <c r="Z9" s="10"/>
      <c r="AA9" s="2"/>
      <c r="AB9" s="1"/>
      <c r="AC9" s="1"/>
      <c r="AD9" s="1"/>
      <c r="AE9" s="1"/>
      <c r="AF9" s="12"/>
      <c r="AG9" s="4"/>
      <c r="AH9" s="1"/>
      <c r="AI9" s="1"/>
      <c r="AJ9" s="11"/>
    </row>
    <row r="10" spans="2:38" ht="20.100000000000001" customHeight="1" x14ac:dyDescent="0.3">
      <c r="B10" s="10"/>
      <c r="C10" s="25" t="s">
        <v>103</v>
      </c>
      <c r="D10" s="1"/>
      <c r="E10" s="1"/>
      <c r="F10" s="1"/>
      <c r="G10" s="1"/>
      <c r="H10" s="12"/>
      <c r="I10" s="26"/>
      <c r="J10" s="1"/>
      <c r="K10" s="1"/>
      <c r="L10" s="11"/>
      <c r="M10" s="1"/>
      <c r="N10" s="10"/>
      <c r="O10" s="25" t="s">
        <v>104</v>
      </c>
      <c r="P10" s="1"/>
      <c r="Q10" s="1"/>
      <c r="R10" s="1"/>
      <c r="S10" s="1"/>
      <c r="T10" s="12"/>
      <c r="U10" s="26"/>
      <c r="V10" s="1"/>
      <c r="W10" s="1"/>
      <c r="X10" s="11"/>
      <c r="Y10" s="1"/>
      <c r="Z10" s="10"/>
      <c r="AA10" s="25" t="s">
        <v>107</v>
      </c>
      <c r="AB10" s="1"/>
      <c r="AC10" s="1"/>
      <c r="AD10" s="1"/>
      <c r="AE10" s="1"/>
      <c r="AF10" s="12"/>
      <c r="AG10" s="26"/>
      <c r="AH10" s="1"/>
      <c r="AI10" s="1"/>
      <c r="AJ10" s="1"/>
      <c r="AK10" s="10"/>
    </row>
    <row r="11" spans="2:38" ht="19.5" customHeight="1" x14ac:dyDescent="0.3">
      <c r="B11" s="10"/>
      <c r="C11" s="28" t="s">
        <v>30</v>
      </c>
      <c r="D11" s="1"/>
      <c r="E11" s="1"/>
      <c r="F11" s="1"/>
      <c r="G11" s="1"/>
      <c r="H11" s="13"/>
      <c r="I11" s="4"/>
      <c r="J11" s="1"/>
      <c r="K11" s="1"/>
      <c r="L11" s="11"/>
      <c r="M11" s="1"/>
      <c r="N11" s="10"/>
      <c r="O11" s="28" t="s">
        <v>30</v>
      </c>
      <c r="P11" s="1"/>
      <c r="Q11" s="1"/>
      <c r="R11" s="1"/>
      <c r="S11" s="1"/>
      <c r="T11" s="13"/>
      <c r="U11" s="4"/>
      <c r="V11" s="1"/>
      <c r="W11" s="1"/>
      <c r="X11" s="11"/>
      <c r="Y11" s="1"/>
      <c r="Z11" s="10"/>
      <c r="AA11" s="28" t="s">
        <v>30</v>
      </c>
      <c r="AB11" s="1"/>
      <c r="AC11" s="1"/>
      <c r="AD11" s="1"/>
      <c r="AE11" s="1"/>
      <c r="AF11" s="12"/>
      <c r="AG11" s="26"/>
      <c r="AH11" s="1"/>
      <c r="AI11" s="1"/>
      <c r="AJ11" s="11"/>
      <c r="AK11" s="1"/>
      <c r="AL11" s="1"/>
    </row>
    <row r="12" spans="2:38" ht="6.95" customHeight="1" thickBot="1" x14ac:dyDescent="0.35">
      <c r="B12" s="10"/>
      <c r="C12" s="2"/>
      <c r="D12" s="1"/>
      <c r="E12" s="1"/>
      <c r="F12" s="1"/>
      <c r="G12" s="1"/>
      <c r="H12" s="13"/>
      <c r="I12" s="4"/>
      <c r="J12" s="1"/>
      <c r="K12" s="1"/>
      <c r="L12" s="11"/>
      <c r="M12" s="1"/>
      <c r="N12" s="10"/>
      <c r="O12" s="2"/>
      <c r="P12" s="1"/>
      <c r="Q12" s="1"/>
      <c r="R12" s="1"/>
      <c r="S12" s="1"/>
      <c r="T12" s="13"/>
      <c r="U12" s="4"/>
      <c r="V12" s="1"/>
      <c r="W12" s="1"/>
      <c r="X12" s="11"/>
      <c r="Z12" s="10"/>
      <c r="AA12" s="2"/>
      <c r="AB12" s="1"/>
      <c r="AC12" s="1"/>
      <c r="AD12" s="1"/>
      <c r="AE12" s="1"/>
      <c r="AF12" s="12"/>
      <c r="AG12" s="4"/>
      <c r="AH12" s="1"/>
      <c r="AI12" s="1"/>
      <c r="AJ12" s="11"/>
    </row>
    <row r="13" spans="2:38" ht="20.100000000000001" customHeight="1" thickBot="1" x14ac:dyDescent="0.35">
      <c r="B13" s="10"/>
      <c r="C13" s="2" t="s">
        <v>33</v>
      </c>
      <c r="D13" s="1"/>
      <c r="E13" s="1"/>
      <c r="F13" s="1"/>
      <c r="G13" s="1"/>
      <c r="H13" s="13" t="s">
        <v>4</v>
      </c>
      <c r="I13" s="5">
        <f>ROUND(IF(I8&lt;=5167000,I8*100/77.5,IF(AND(5167000&lt;I8,I8&lt;6667000),I15+I21,IF(I8&gt;6666000,I8,0))),-3)</f>
        <v>0</v>
      </c>
      <c r="J13" s="1"/>
      <c r="K13" s="1" t="s">
        <v>1</v>
      </c>
      <c r="L13" s="11"/>
      <c r="M13" s="1"/>
      <c r="N13" s="10"/>
      <c r="O13" s="2" t="s">
        <v>33</v>
      </c>
      <c r="P13" s="1"/>
      <c r="Q13" s="1"/>
      <c r="R13" s="1"/>
      <c r="S13" s="1"/>
      <c r="T13" s="13" t="s">
        <v>4</v>
      </c>
      <c r="U13" s="5">
        <f>ROUND(IF(U8&lt;=33067000,U8*100/77.5,IF(AND(33067000&lt;U8,U8&lt;42667000),U15+U21,IF(U8&gt;42666000,U8,0))),-3)</f>
        <v>0</v>
      </c>
      <c r="V13" s="1"/>
      <c r="W13" s="1" t="s">
        <v>1</v>
      </c>
      <c r="X13" s="11"/>
      <c r="Z13" s="10"/>
      <c r="AA13" s="2" t="s">
        <v>33</v>
      </c>
      <c r="AB13" s="1"/>
      <c r="AC13" s="1"/>
      <c r="AD13" s="1"/>
      <c r="AE13" s="1"/>
      <c r="AF13" s="12" t="s">
        <v>9</v>
      </c>
      <c r="AG13" s="5">
        <f>ROUND(IF(AG8&lt;=55800000,AG8*100/77.5,IF(AND(55800000&lt;AG8,AG8&lt;72000000),AG15+AG21,IF(AG8&gt;71999000,AG8,0))),-3)</f>
        <v>0</v>
      </c>
      <c r="AH13" s="1"/>
      <c r="AI13" s="1" t="s">
        <v>1</v>
      </c>
      <c r="AJ13" s="11"/>
    </row>
    <row r="14" spans="2:38" ht="6.95" customHeight="1" thickBot="1" x14ac:dyDescent="0.35">
      <c r="B14" s="10"/>
      <c r="C14" s="1"/>
      <c r="D14" s="1"/>
      <c r="E14" s="1"/>
      <c r="F14" s="1"/>
      <c r="G14" s="1"/>
      <c r="H14" s="13"/>
      <c r="I14" s="4"/>
      <c r="J14" s="1"/>
      <c r="K14" s="1"/>
      <c r="L14" s="11"/>
      <c r="M14" s="1"/>
      <c r="N14" s="10"/>
      <c r="O14" s="1"/>
      <c r="P14" s="1"/>
      <c r="Q14" s="1"/>
      <c r="R14" s="1"/>
      <c r="S14" s="1"/>
      <c r="T14" s="13"/>
      <c r="U14" s="4"/>
      <c r="V14" s="1"/>
      <c r="W14" s="1"/>
      <c r="X14" s="11"/>
      <c r="Z14" s="10"/>
      <c r="AA14" s="1"/>
      <c r="AB14" s="1"/>
      <c r="AC14" s="1"/>
      <c r="AD14" s="1"/>
      <c r="AE14" s="1"/>
      <c r="AF14" s="12"/>
      <c r="AG14" s="4"/>
      <c r="AH14" s="1"/>
      <c r="AI14" s="1"/>
      <c r="AJ14" s="11"/>
    </row>
    <row r="15" spans="2:38" ht="20.100000000000001" customHeight="1" thickBot="1" x14ac:dyDescent="0.35">
      <c r="B15" s="10"/>
      <c r="C15" s="2" t="s">
        <v>34</v>
      </c>
      <c r="D15" s="1"/>
      <c r="E15" s="1"/>
      <c r="F15" s="1"/>
      <c r="G15" s="1"/>
      <c r="H15" s="13" t="s">
        <v>5</v>
      </c>
      <c r="I15" s="5">
        <f>ROUND(IF(I8&lt;=5167000,I13*0.25,IF(AND(5167000&lt;I8, I8&lt;6667000),I17+I19,IF(I8&gt;6666000,I8-5000000,0))),-3)</f>
        <v>0</v>
      </c>
      <c r="J15" s="1"/>
      <c r="K15" s="1" t="s">
        <v>2</v>
      </c>
      <c r="L15" s="11"/>
      <c r="M15" s="1"/>
      <c r="N15" s="10"/>
      <c r="O15" s="2" t="s">
        <v>34</v>
      </c>
      <c r="P15" s="1"/>
      <c r="Q15" s="1"/>
      <c r="R15" s="1"/>
      <c r="S15" s="1"/>
      <c r="T15" s="13" t="s">
        <v>5</v>
      </c>
      <c r="U15" s="5">
        <f>ROUND(IF(U8&lt;=33067000,U13*0.25,IF(AND(33067000&lt;U8, U8&lt;42667000),U17+U19,IF(U8&gt;42666000,U8-32000000,0))),-3)</f>
        <v>0</v>
      </c>
      <c r="V15" s="1"/>
      <c r="W15" s="1" t="s">
        <v>2</v>
      </c>
      <c r="X15" s="11"/>
      <c r="Z15" s="10"/>
      <c r="AA15" s="2" t="s">
        <v>34</v>
      </c>
      <c r="AB15" s="1"/>
      <c r="AC15" s="1"/>
      <c r="AD15" s="1"/>
      <c r="AE15" s="1"/>
      <c r="AF15" s="12" t="s">
        <v>10</v>
      </c>
      <c r="AG15" s="29">
        <f>ROUND(IF(AG8&lt;=55800000,AG13*0.25,IF(AND(55800000&lt;AG8, AG8&lt;72000000),AG17+AG19,IF(AG8&gt;71999000,AG8-54000000,0))),-3)</f>
        <v>0</v>
      </c>
      <c r="AH15" s="1"/>
      <c r="AI15" s="1" t="s">
        <v>2</v>
      </c>
      <c r="AJ15" s="11"/>
    </row>
    <row r="16" spans="2:38" ht="6.95" customHeight="1" thickBot="1" x14ac:dyDescent="0.35">
      <c r="B16" s="10"/>
      <c r="C16" s="1"/>
      <c r="D16" s="1"/>
      <c r="E16" s="1"/>
      <c r="F16" s="1"/>
      <c r="G16" s="1"/>
      <c r="H16" s="13"/>
      <c r="I16" s="4"/>
      <c r="J16" s="1"/>
      <c r="K16" s="1"/>
      <c r="L16" s="11"/>
      <c r="M16" s="1"/>
      <c r="N16" s="10"/>
      <c r="O16" s="1"/>
      <c r="P16" s="1"/>
      <c r="Q16" s="1"/>
      <c r="R16" s="1"/>
      <c r="S16" s="1"/>
      <c r="T16" s="13"/>
      <c r="U16" s="4"/>
      <c r="V16" s="1"/>
      <c r="W16" s="1"/>
      <c r="X16" s="11"/>
      <c r="Z16" s="10"/>
      <c r="AA16" s="1"/>
      <c r="AB16" s="1"/>
      <c r="AC16" s="1"/>
      <c r="AD16" s="1"/>
      <c r="AE16" s="1"/>
      <c r="AF16" s="12"/>
      <c r="AG16" s="4"/>
      <c r="AH16" s="1"/>
      <c r="AI16" s="1"/>
      <c r="AJ16" s="11"/>
    </row>
    <row r="17" spans="2:37" ht="20.100000000000001" customHeight="1" thickBot="1" x14ac:dyDescent="0.35">
      <c r="B17" s="10"/>
      <c r="C17" s="1"/>
      <c r="D17" s="1" t="s">
        <v>35</v>
      </c>
      <c r="E17" s="1"/>
      <c r="F17" s="1"/>
      <c r="G17" s="1"/>
      <c r="H17" s="13" t="s">
        <v>6</v>
      </c>
      <c r="I17" s="5">
        <f>ROUND(IF(I8&lt;=5167000,I13*0.025,IF(AND(5167000&lt;I8,I8&lt;6667000),I8-5000000,IF(I8&gt;6666000,I15,0))),-3)</f>
        <v>0</v>
      </c>
      <c r="J17" s="1"/>
      <c r="K17" s="1" t="s">
        <v>0</v>
      </c>
      <c r="L17" s="11"/>
      <c r="M17" s="1"/>
      <c r="N17" s="10"/>
      <c r="O17" s="1"/>
      <c r="P17" s="1" t="s">
        <v>35</v>
      </c>
      <c r="Q17" s="1"/>
      <c r="R17" s="1"/>
      <c r="S17" s="1"/>
      <c r="T17" s="13" t="s">
        <v>6</v>
      </c>
      <c r="U17" s="5">
        <f>ROUND(IF(U8&lt;=33067000,U13*0.025,IF(AND(33067000&lt;U8,U8&lt;42667000),U8-32000000,IF(U8&gt;42666000,U15,0))),-3)</f>
        <v>0</v>
      </c>
      <c r="V17" s="1"/>
      <c r="W17" s="1" t="s">
        <v>0</v>
      </c>
      <c r="X17" s="11"/>
      <c r="Z17" s="10"/>
      <c r="AA17" s="1"/>
      <c r="AB17" s="1" t="s">
        <v>36</v>
      </c>
      <c r="AC17" s="1"/>
      <c r="AD17" s="1"/>
      <c r="AE17" s="1"/>
      <c r="AF17" s="12" t="s">
        <v>11</v>
      </c>
      <c r="AG17" s="5">
        <f>ROUND(IF(AG8&lt;=55800000,AG13*0.025,IF(AND(55800000&lt;AG8,AG8&lt;72000000),AG8-54000000,IF(AG8&gt;71999000,AG15,0))),-3)</f>
        <v>0</v>
      </c>
      <c r="AH17" s="1"/>
      <c r="AI17" s="1" t="s">
        <v>0</v>
      </c>
      <c r="AJ17" s="11"/>
    </row>
    <row r="18" spans="2:37" ht="6.95" customHeight="1" thickBot="1" x14ac:dyDescent="0.35">
      <c r="B18" s="10"/>
      <c r="C18" s="1"/>
      <c r="D18" s="1"/>
      <c r="E18" s="1"/>
      <c r="F18" s="1"/>
      <c r="G18" s="1"/>
      <c r="H18" s="13"/>
      <c r="I18" s="4"/>
      <c r="J18" s="1"/>
      <c r="K18" s="1"/>
      <c r="L18" s="11"/>
      <c r="M18" s="1"/>
      <c r="N18" s="10"/>
      <c r="O18" s="1"/>
      <c r="P18" s="1"/>
      <c r="Q18" s="1"/>
      <c r="R18" s="1"/>
      <c r="S18" s="1"/>
      <c r="T18" s="13"/>
      <c r="U18" s="4"/>
      <c r="V18" s="1"/>
      <c r="W18" s="1"/>
      <c r="X18" s="11"/>
      <c r="Z18" s="10"/>
      <c r="AA18" s="1"/>
      <c r="AB18" s="1"/>
      <c r="AC18" s="1"/>
      <c r="AD18" s="1"/>
      <c r="AE18" s="1"/>
      <c r="AF18" s="12"/>
      <c r="AG18" s="4"/>
      <c r="AH18" s="1"/>
      <c r="AI18" s="1"/>
      <c r="AJ18" s="11"/>
    </row>
    <row r="19" spans="2:37" ht="20.100000000000001" customHeight="1" thickBot="1" x14ac:dyDescent="0.35">
      <c r="B19" s="10"/>
      <c r="C19" s="1"/>
      <c r="D19" s="1" t="s">
        <v>37</v>
      </c>
      <c r="E19" s="1"/>
      <c r="F19" s="1"/>
      <c r="G19" s="1"/>
      <c r="H19" s="13" t="s">
        <v>38</v>
      </c>
      <c r="I19" s="5">
        <f>ROUND(IF(I8&lt;=5167000,I13*0.225,IF(AND(5167000&lt;I8,I8&lt;6667000),I21/0.75-I8,IF(I8&gt;6666000,0,0))),-3)</f>
        <v>0</v>
      </c>
      <c r="J19" s="1"/>
      <c r="K19" s="1" t="s">
        <v>1</v>
      </c>
      <c r="L19" s="11"/>
      <c r="M19" s="1"/>
      <c r="N19" s="10"/>
      <c r="O19" s="1"/>
      <c r="P19" s="1" t="s">
        <v>37</v>
      </c>
      <c r="Q19" s="1"/>
      <c r="R19" s="1"/>
      <c r="S19" s="1"/>
      <c r="T19" s="13" t="s">
        <v>38</v>
      </c>
      <c r="U19" s="5">
        <f>ROUND(IF(U8&lt;=33067000,U13*0.225,IF(AND(33067000&lt;U8,U8&lt;42667000),U21/0.75-U8,IF(U8&gt;42666000,0,0))),-3)</f>
        <v>0</v>
      </c>
      <c r="V19" s="1"/>
      <c r="W19" s="1" t="s">
        <v>1</v>
      </c>
      <c r="X19" s="11"/>
      <c r="Z19" s="10"/>
      <c r="AA19" s="1"/>
      <c r="AB19" s="1" t="s">
        <v>39</v>
      </c>
      <c r="AC19" s="1"/>
      <c r="AD19" s="1"/>
      <c r="AE19" s="1"/>
      <c r="AF19" s="12" t="s">
        <v>12</v>
      </c>
      <c r="AG19" s="5">
        <f>ROUND(IF(AG8&lt;=55800000,AG13*0.225,IF(AND(55800000&lt;AG8,AG8&lt;72000000),AG21/0.75-AG8,IF(AG8&gt;71999000,0,0))),-3)</f>
        <v>0</v>
      </c>
      <c r="AH19" s="1"/>
      <c r="AI19" s="1" t="s">
        <v>1</v>
      </c>
      <c r="AJ19" s="11"/>
    </row>
    <row r="20" spans="2:37" ht="17.25" thickBot="1" x14ac:dyDescent="0.35">
      <c r="B20" s="10"/>
      <c r="C20" s="1"/>
      <c r="D20" s="1"/>
      <c r="E20" s="1"/>
      <c r="F20" s="1"/>
      <c r="G20" s="1"/>
      <c r="H20" s="13"/>
      <c r="I20" s="1"/>
      <c r="J20" s="1"/>
      <c r="K20" s="1"/>
      <c r="L20" s="11"/>
      <c r="M20" s="1"/>
      <c r="N20" s="10"/>
      <c r="O20" s="1"/>
      <c r="P20" s="1"/>
      <c r="Q20" s="1"/>
      <c r="R20" s="1"/>
      <c r="S20" s="1"/>
      <c r="T20" s="13"/>
      <c r="U20" s="1"/>
      <c r="V20" s="1"/>
      <c r="W20" s="1"/>
      <c r="X20" s="11"/>
      <c r="Z20" s="10"/>
      <c r="AA20" s="1"/>
      <c r="AB20" s="1"/>
      <c r="AC20" s="1"/>
      <c r="AD20" s="1"/>
      <c r="AE20" s="1"/>
      <c r="AF20" s="12"/>
      <c r="AG20" s="1"/>
      <c r="AH20" s="1"/>
      <c r="AI20" s="1"/>
      <c r="AJ20" s="11"/>
    </row>
    <row r="21" spans="2:37" ht="20.100000000000001" customHeight="1" thickBot="1" x14ac:dyDescent="0.35">
      <c r="B21" s="10"/>
      <c r="C21" s="1" t="s">
        <v>22</v>
      </c>
      <c r="D21" s="1"/>
      <c r="E21" s="1"/>
      <c r="F21" s="1"/>
      <c r="G21" s="1"/>
      <c r="H21" s="13" t="s">
        <v>40</v>
      </c>
      <c r="I21" s="6">
        <f>ROUND(IF(I8&lt;=5167000,I8-I17,IF(AND(5167000&lt;I8,I8&lt;6667000),5000000,IF(6666000&lt;I8,5000000,0))),-3)</f>
        <v>0</v>
      </c>
      <c r="J21" s="1"/>
      <c r="K21" s="1" t="s">
        <v>1</v>
      </c>
      <c r="L21" s="11"/>
      <c r="M21" s="1"/>
      <c r="N21" s="10"/>
      <c r="O21" s="1" t="s">
        <v>22</v>
      </c>
      <c r="P21" s="1"/>
      <c r="Q21" s="1"/>
      <c r="R21" s="1"/>
      <c r="S21" s="1"/>
      <c r="T21" s="13" t="s">
        <v>40</v>
      </c>
      <c r="U21" s="6">
        <f>ROUND(IF(U8&lt;=33067000,U8-U17,IF(AND(33067000&lt;U8,U8&lt;42667000),32000000,IF(42666000&lt;U8,32000000,0))),-3)</f>
        <v>0</v>
      </c>
      <c r="V21" s="1"/>
      <c r="W21" s="1" t="s">
        <v>1</v>
      </c>
      <c r="X21" s="11"/>
      <c r="Z21" s="10"/>
      <c r="AA21" s="1" t="s">
        <v>22</v>
      </c>
      <c r="AB21" s="1"/>
      <c r="AC21" s="1"/>
      <c r="AD21" s="1"/>
      <c r="AE21" s="1"/>
      <c r="AF21" s="12" t="s">
        <v>41</v>
      </c>
      <c r="AG21" s="6">
        <f>ROUND(IF(AG8&lt;=55800000,AG8-AG17,IF(AND(55800000&lt;AG8,AG8&lt;72000000),54000000,IF(71999000&lt;AG8,54000000,0))),-3)</f>
        <v>0</v>
      </c>
      <c r="AH21" s="1"/>
      <c r="AI21" s="1" t="s">
        <v>1</v>
      </c>
      <c r="AJ21" s="11"/>
    </row>
    <row r="22" spans="2:37" ht="17.25" thickBot="1" x14ac:dyDescent="0.35">
      <c r="B22" s="10"/>
      <c r="C22" s="1"/>
      <c r="D22" s="1"/>
      <c r="E22" s="1"/>
      <c r="F22" s="1"/>
      <c r="G22" s="1"/>
      <c r="H22" s="1"/>
      <c r="I22" s="1"/>
      <c r="J22" s="1"/>
      <c r="K22" s="1"/>
      <c r="L22" s="11"/>
      <c r="M22" s="1"/>
      <c r="N22" s="10"/>
      <c r="O22" s="1"/>
      <c r="P22" s="1"/>
      <c r="Q22" s="1"/>
      <c r="R22" s="1"/>
      <c r="S22" s="1"/>
      <c r="T22" s="1"/>
      <c r="U22" s="1"/>
      <c r="V22" s="1"/>
      <c r="W22" s="1"/>
      <c r="X22" s="11"/>
      <c r="Z22" s="10"/>
      <c r="AA22" s="1"/>
      <c r="AB22" s="1"/>
      <c r="AC22" s="1"/>
      <c r="AD22" s="1"/>
      <c r="AE22" s="1"/>
      <c r="AF22" s="1"/>
      <c r="AG22" s="1"/>
      <c r="AH22" s="1"/>
      <c r="AI22" s="1"/>
      <c r="AJ22" s="11"/>
    </row>
    <row r="23" spans="2:37" x14ac:dyDescent="0.3">
      <c r="B23" s="10"/>
      <c r="C23" s="7"/>
      <c r="D23" s="8"/>
      <c r="E23" s="8"/>
      <c r="F23" s="8"/>
      <c r="G23" s="8"/>
      <c r="H23" s="8"/>
      <c r="I23" s="8"/>
      <c r="J23" s="8"/>
      <c r="K23" s="9"/>
      <c r="L23" s="11"/>
      <c r="M23" s="1"/>
      <c r="N23" s="10"/>
      <c r="O23" s="7"/>
      <c r="P23" s="8"/>
      <c r="Q23" s="8"/>
      <c r="R23" s="8"/>
      <c r="S23" s="8"/>
      <c r="T23" s="8"/>
      <c r="U23" s="8"/>
      <c r="V23" s="8"/>
      <c r="W23" s="9"/>
      <c r="X23" s="11"/>
      <c r="Z23" s="10"/>
      <c r="AA23" s="7"/>
      <c r="AB23" s="8"/>
      <c r="AC23" s="8"/>
      <c r="AD23" s="8"/>
      <c r="AE23" s="8"/>
      <c r="AF23" s="18"/>
      <c r="AG23" s="8"/>
      <c r="AH23" s="8"/>
      <c r="AI23" s="9"/>
      <c r="AJ23" s="11"/>
    </row>
    <row r="24" spans="2:37" x14ac:dyDescent="0.3">
      <c r="B24" s="10"/>
      <c r="C24" s="19" t="s">
        <v>7</v>
      </c>
      <c r="D24" s="1"/>
      <c r="E24" s="1"/>
      <c r="F24" s="1"/>
      <c r="G24" s="1"/>
      <c r="H24" s="1"/>
      <c r="I24" s="1"/>
      <c r="J24" s="1"/>
      <c r="K24" s="11"/>
      <c r="L24" s="11"/>
      <c r="M24" s="1"/>
      <c r="N24" s="10"/>
      <c r="O24" s="19" t="s">
        <v>7</v>
      </c>
      <c r="P24" s="1"/>
      <c r="Q24" s="1"/>
      <c r="R24" s="1"/>
      <c r="S24" s="1"/>
      <c r="T24" s="1"/>
      <c r="U24" s="1"/>
      <c r="V24" s="1"/>
      <c r="W24" s="11"/>
      <c r="X24" s="11"/>
      <c r="Z24" s="10"/>
      <c r="AA24" s="19" t="s">
        <v>42</v>
      </c>
      <c r="AB24" s="1"/>
      <c r="AC24" s="1"/>
      <c r="AD24" s="1"/>
      <c r="AE24" s="1"/>
      <c r="AF24" s="13"/>
      <c r="AG24" s="1"/>
      <c r="AH24" s="1"/>
      <c r="AI24" s="11"/>
      <c r="AJ24" s="11"/>
    </row>
    <row r="25" spans="2:37" ht="6.75" customHeight="1" x14ac:dyDescent="0.3">
      <c r="B25" s="10"/>
      <c r="C25" s="10"/>
      <c r="D25" s="1"/>
      <c r="E25" s="1"/>
      <c r="F25" s="1"/>
      <c r="G25" s="1"/>
      <c r="H25" s="1"/>
      <c r="I25" s="1"/>
      <c r="J25" s="1"/>
      <c r="K25" s="11"/>
      <c r="L25" s="11"/>
      <c r="M25" s="1"/>
      <c r="N25" s="10"/>
      <c r="O25" s="10"/>
      <c r="P25" s="1"/>
      <c r="Q25" s="1"/>
      <c r="R25" s="1"/>
      <c r="S25" s="1"/>
      <c r="T25" s="1"/>
      <c r="U25" s="1"/>
      <c r="V25" s="1"/>
      <c r="W25" s="11"/>
      <c r="X25" s="11"/>
      <c r="Z25" s="10"/>
      <c r="AA25" s="19"/>
      <c r="AB25" s="1"/>
      <c r="AC25" s="1"/>
      <c r="AD25" s="1"/>
      <c r="AE25" s="1"/>
      <c r="AF25" s="13"/>
      <c r="AG25" s="1"/>
      <c r="AH25" s="1"/>
      <c r="AI25" s="11"/>
      <c r="AJ25" s="11"/>
    </row>
    <row r="26" spans="2:37" x14ac:dyDescent="0.3">
      <c r="B26" s="10"/>
      <c r="C26" s="10" t="s">
        <v>16</v>
      </c>
      <c r="D26" s="1"/>
      <c r="E26" s="1"/>
      <c r="F26" s="1"/>
      <c r="G26" s="1"/>
      <c r="H26" s="1"/>
      <c r="I26" s="1"/>
      <c r="J26" s="1"/>
      <c r="K26" s="11"/>
      <c r="L26" s="11"/>
      <c r="M26" s="1"/>
      <c r="N26" s="10"/>
      <c r="O26" s="10" t="s">
        <v>90</v>
      </c>
      <c r="P26" s="1"/>
      <c r="Q26" s="1"/>
      <c r="R26" s="1"/>
      <c r="S26" s="1"/>
      <c r="T26" s="1"/>
      <c r="U26" s="1"/>
      <c r="V26" s="1"/>
      <c r="W26" s="11"/>
      <c r="X26" s="11"/>
      <c r="Z26" s="10"/>
      <c r="AA26" s="10" t="s">
        <v>91</v>
      </c>
      <c r="AB26" s="1"/>
      <c r="AC26" s="1"/>
      <c r="AD26" s="1"/>
      <c r="AE26" s="1"/>
      <c r="AF26" s="13"/>
      <c r="AG26" s="1"/>
      <c r="AH26" s="1"/>
      <c r="AI26" s="11"/>
      <c r="AJ26" s="11"/>
    </row>
    <row r="27" spans="2:37" ht="6.95" customHeight="1" x14ac:dyDescent="0.3">
      <c r="B27" s="10"/>
      <c r="C27" s="10"/>
      <c r="D27" s="1"/>
      <c r="E27" s="1"/>
      <c r="F27" s="1"/>
      <c r="G27" s="1"/>
      <c r="H27" s="1"/>
      <c r="I27" s="1"/>
      <c r="J27" s="1"/>
      <c r="K27" s="11"/>
      <c r="L27" s="11"/>
      <c r="M27" s="1"/>
      <c r="N27" s="10"/>
      <c r="O27" s="10"/>
      <c r="P27" s="1"/>
      <c r="Q27" s="1"/>
      <c r="R27" s="1"/>
      <c r="S27" s="1"/>
      <c r="T27" s="1"/>
      <c r="U27" s="1"/>
      <c r="V27" s="1"/>
      <c r="W27" s="11"/>
      <c r="X27" s="11"/>
      <c r="Z27" s="10"/>
      <c r="AA27" s="10"/>
      <c r="AB27" s="1"/>
      <c r="AC27" s="1"/>
      <c r="AD27" s="1"/>
      <c r="AE27" s="1"/>
      <c r="AF27" s="13"/>
      <c r="AG27" s="1"/>
      <c r="AH27" s="1"/>
      <c r="AI27" s="11"/>
      <c r="AJ27" s="11"/>
    </row>
    <row r="28" spans="2:37" x14ac:dyDescent="0.3">
      <c r="B28" s="10"/>
      <c r="C28" s="21" t="s">
        <v>24</v>
      </c>
      <c r="D28" s="1"/>
      <c r="E28" s="1"/>
      <c r="F28" s="1"/>
      <c r="G28" s="1"/>
      <c r="H28" s="1"/>
      <c r="I28" s="1"/>
      <c r="J28" s="1"/>
      <c r="K28" s="11"/>
      <c r="L28" s="11"/>
      <c r="M28" s="1"/>
      <c r="N28" s="10"/>
      <c r="O28" s="21" t="s">
        <v>25</v>
      </c>
      <c r="P28" s="1"/>
      <c r="Q28" s="1"/>
      <c r="R28" s="1"/>
      <c r="S28" s="1"/>
      <c r="T28" s="1"/>
      <c r="U28" s="1"/>
      <c r="V28" s="1"/>
      <c r="W28" s="11"/>
      <c r="X28" s="11"/>
      <c r="Z28" s="10"/>
      <c r="AA28" s="21" t="s">
        <v>25</v>
      </c>
      <c r="AB28" s="1"/>
      <c r="AC28" s="1"/>
      <c r="AD28" s="1"/>
      <c r="AE28" s="1"/>
      <c r="AF28" s="13"/>
      <c r="AG28" s="1"/>
      <c r="AH28" s="1"/>
      <c r="AI28" s="11"/>
      <c r="AJ28" s="11"/>
    </row>
    <row r="29" spans="2:37" x14ac:dyDescent="0.3">
      <c r="B29" s="10"/>
      <c r="C29" s="27" t="s">
        <v>114</v>
      </c>
      <c r="D29" s="1"/>
      <c r="E29" s="1"/>
      <c r="F29" s="1"/>
      <c r="G29" s="1"/>
      <c r="H29" s="1"/>
      <c r="I29" s="1"/>
      <c r="J29" s="1"/>
      <c r="K29" s="11"/>
      <c r="L29" s="11"/>
      <c r="M29" s="1"/>
      <c r="N29" s="10"/>
      <c r="O29" s="27" t="s">
        <v>115</v>
      </c>
      <c r="P29" s="1"/>
      <c r="Q29" s="1"/>
      <c r="R29" s="1"/>
      <c r="S29" s="1"/>
      <c r="T29" s="1"/>
      <c r="U29" s="1"/>
      <c r="V29" s="1"/>
      <c r="W29" s="11"/>
      <c r="X29" s="11"/>
      <c r="Y29" s="1"/>
      <c r="Z29" s="10"/>
      <c r="AA29" s="27" t="s">
        <v>116</v>
      </c>
      <c r="AB29" s="1"/>
      <c r="AC29" s="1"/>
      <c r="AD29" s="1"/>
      <c r="AE29" s="1"/>
      <c r="AF29" s="13"/>
      <c r="AG29" s="1"/>
      <c r="AH29" s="1"/>
      <c r="AI29" s="1"/>
      <c r="AJ29" s="30"/>
      <c r="AK29" s="1"/>
    </row>
    <row r="30" spans="2:37" ht="6.95" customHeight="1" x14ac:dyDescent="0.3">
      <c r="B30" s="10"/>
      <c r="C30" s="10"/>
      <c r="D30" s="1"/>
      <c r="E30" s="1"/>
      <c r="F30" s="1"/>
      <c r="G30" s="1"/>
      <c r="H30" s="1"/>
      <c r="I30" s="1"/>
      <c r="J30" s="1"/>
      <c r="K30" s="11"/>
      <c r="L30" s="11"/>
      <c r="M30" s="1"/>
      <c r="N30" s="10"/>
      <c r="O30" s="10"/>
      <c r="P30" s="1"/>
      <c r="Q30" s="1"/>
      <c r="R30" s="1"/>
      <c r="S30" s="1"/>
      <c r="T30" s="1"/>
      <c r="U30" s="1"/>
      <c r="V30" s="1"/>
      <c r="W30" s="11"/>
      <c r="X30" s="11"/>
      <c r="Z30" s="10"/>
      <c r="AA30" s="10"/>
      <c r="AB30" s="1"/>
      <c r="AC30" s="1"/>
      <c r="AD30" s="1"/>
      <c r="AE30" s="1"/>
      <c r="AF30" s="13"/>
      <c r="AG30" s="1"/>
      <c r="AH30" s="1"/>
      <c r="AI30" s="11"/>
      <c r="AJ30" s="11"/>
    </row>
    <row r="31" spans="2:37" x14ac:dyDescent="0.3">
      <c r="B31" s="10"/>
      <c r="C31" s="10" t="s">
        <v>43</v>
      </c>
      <c r="D31" s="1"/>
      <c r="E31" s="1"/>
      <c r="F31" s="1"/>
      <c r="G31" s="1"/>
      <c r="H31" s="1"/>
      <c r="I31" s="1"/>
      <c r="J31" s="1"/>
      <c r="K31" s="11"/>
      <c r="L31" s="11"/>
      <c r="M31" s="1"/>
      <c r="N31" s="10"/>
      <c r="O31" s="10" t="s">
        <v>43</v>
      </c>
      <c r="P31" s="1"/>
      <c r="Q31" s="1"/>
      <c r="R31" s="1"/>
      <c r="S31" s="1"/>
      <c r="T31" s="1"/>
      <c r="U31" s="1"/>
      <c r="V31" s="1"/>
      <c r="W31" s="11"/>
      <c r="X31" s="11"/>
      <c r="Z31" s="10"/>
      <c r="AA31" s="10" t="s">
        <v>43</v>
      </c>
      <c r="AB31" s="1"/>
      <c r="AC31" s="1"/>
      <c r="AD31" s="1"/>
      <c r="AE31" s="1"/>
      <c r="AF31" s="13"/>
      <c r="AG31" s="1"/>
      <c r="AH31" s="1"/>
      <c r="AI31" s="11"/>
      <c r="AJ31" s="11"/>
    </row>
    <row r="32" spans="2:37" x14ac:dyDescent="0.3">
      <c r="B32" s="10"/>
      <c r="C32" s="10" t="s">
        <v>44</v>
      </c>
      <c r="D32" s="1"/>
      <c r="E32" s="1"/>
      <c r="F32" s="1"/>
      <c r="G32" s="1"/>
      <c r="H32" s="1"/>
      <c r="I32" s="1"/>
      <c r="J32" s="1"/>
      <c r="K32" s="11"/>
      <c r="L32" s="11"/>
      <c r="M32" s="1"/>
      <c r="N32" s="10"/>
      <c r="O32" s="10" t="s">
        <v>44</v>
      </c>
      <c r="P32" s="1"/>
      <c r="Q32" s="1"/>
      <c r="R32" s="1"/>
      <c r="S32" s="1"/>
      <c r="T32" s="1"/>
      <c r="U32" s="1"/>
      <c r="V32" s="1"/>
      <c r="W32" s="11"/>
      <c r="X32" s="11"/>
      <c r="Z32" s="10"/>
      <c r="AA32" s="10" t="s">
        <v>44</v>
      </c>
      <c r="AB32" s="1"/>
      <c r="AC32" s="1"/>
      <c r="AD32" s="1"/>
      <c r="AE32" s="1"/>
      <c r="AF32" s="13"/>
      <c r="AG32" s="1"/>
      <c r="AH32" s="1"/>
      <c r="AI32" s="11"/>
      <c r="AJ32" s="11"/>
    </row>
    <row r="33" spans="2:36" ht="6.95" customHeight="1" x14ac:dyDescent="0.3">
      <c r="B33" s="10"/>
      <c r="C33" s="10"/>
      <c r="D33" s="1"/>
      <c r="E33" s="1"/>
      <c r="F33" s="1"/>
      <c r="G33" s="1"/>
      <c r="H33" s="1"/>
      <c r="I33" s="1"/>
      <c r="J33" s="1"/>
      <c r="K33" s="11"/>
      <c r="L33" s="11"/>
      <c r="M33" s="1"/>
      <c r="N33" s="10"/>
      <c r="O33" s="10"/>
      <c r="P33" s="1"/>
      <c r="Q33" s="1"/>
      <c r="R33" s="1"/>
      <c r="S33" s="1"/>
      <c r="T33" s="1"/>
      <c r="U33" s="1"/>
      <c r="V33" s="1"/>
      <c r="W33" s="11"/>
      <c r="X33" s="11"/>
      <c r="Z33" s="10"/>
      <c r="AA33" s="10"/>
      <c r="AB33" s="1"/>
      <c r="AC33" s="1"/>
      <c r="AD33" s="1"/>
      <c r="AE33" s="1"/>
      <c r="AF33" s="13"/>
      <c r="AG33" s="1"/>
      <c r="AH33" s="1"/>
      <c r="AI33" s="11"/>
      <c r="AJ33" s="11"/>
    </row>
    <row r="34" spans="2:36" x14ac:dyDescent="0.3">
      <c r="B34" s="10"/>
      <c r="C34" s="10" t="s">
        <v>45</v>
      </c>
      <c r="D34" s="1"/>
      <c r="E34" s="1"/>
      <c r="F34" s="1"/>
      <c r="G34" s="1"/>
      <c r="H34" s="1"/>
      <c r="I34" s="1"/>
      <c r="J34" s="1"/>
      <c r="K34" s="11"/>
      <c r="L34" s="11"/>
      <c r="M34" s="1"/>
      <c r="N34" s="10"/>
      <c r="O34" s="10" t="s">
        <v>45</v>
      </c>
      <c r="P34" s="1"/>
      <c r="Q34" s="1"/>
      <c r="R34" s="1"/>
      <c r="S34" s="1"/>
      <c r="T34" s="1"/>
      <c r="U34" s="1"/>
      <c r="V34" s="1"/>
      <c r="W34" s="11"/>
      <c r="X34" s="11"/>
      <c r="Z34" s="10"/>
      <c r="AA34" s="10" t="s">
        <v>45</v>
      </c>
      <c r="AB34" s="1"/>
      <c r="AC34" s="1"/>
      <c r="AD34" s="1"/>
      <c r="AE34" s="1"/>
      <c r="AF34" s="13"/>
      <c r="AG34" s="1"/>
      <c r="AH34" s="1"/>
      <c r="AI34" s="11"/>
      <c r="AJ34" s="11"/>
    </row>
    <row r="35" spans="2:36" x14ac:dyDescent="0.3">
      <c r="B35" s="10"/>
      <c r="C35" s="10" t="s">
        <v>46</v>
      </c>
      <c r="D35" s="1"/>
      <c r="E35" s="1"/>
      <c r="F35" s="1"/>
      <c r="G35" s="1"/>
      <c r="H35" s="1"/>
      <c r="I35" s="1"/>
      <c r="J35" s="1"/>
      <c r="K35" s="11"/>
      <c r="L35" s="11"/>
      <c r="M35" s="1"/>
      <c r="N35" s="10"/>
      <c r="O35" s="10" t="s">
        <v>46</v>
      </c>
      <c r="P35" s="1"/>
      <c r="Q35" s="1"/>
      <c r="R35" s="1"/>
      <c r="S35" s="1"/>
      <c r="T35" s="1"/>
      <c r="U35" s="1"/>
      <c r="V35" s="1"/>
      <c r="W35" s="11"/>
      <c r="X35" s="11"/>
      <c r="Z35" s="10"/>
      <c r="AA35" s="10" t="s">
        <v>46</v>
      </c>
      <c r="AB35" s="1"/>
      <c r="AC35" s="1"/>
      <c r="AD35" s="1"/>
      <c r="AE35" s="1"/>
      <c r="AF35" s="13"/>
      <c r="AG35" s="1"/>
      <c r="AH35" s="1"/>
      <c r="AI35" s="11"/>
      <c r="AJ35" s="11"/>
    </row>
    <row r="36" spans="2:36" x14ac:dyDescent="0.3">
      <c r="B36" s="10"/>
      <c r="C36" s="10"/>
      <c r="D36" s="1"/>
      <c r="E36" s="1"/>
      <c r="F36" s="1"/>
      <c r="G36" s="1"/>
      <c r="H36" s="1"/>
      <c r="I36" s="1"/>
      <c r="J36" s="1"/>
      <c r="K36" s="11"/>
      <c r="L36" s="11"/>
      <c r="M36" s="1"/>
      <c r="N36" s="10"/>
      <c r="O36" s="10"/>
      <c r="P36" s="1"/>
      <c r="Q36" s="1"/>
      <c r="R36" s="1"/>
      <c r="S36" s="1"/>
      <c r="T36" s="1"/>
      <c r="U36" s="1"/>
      <c r="V36" s="1"/>
      <c r="W36" s="11"/>
      <c r="X36" s="11"/>
      <c r="Z36" s="10"/>
      <c r="AA36" s="21"/>
      <c r="AB36" s="1"/>
      <c r="AC36" s="1"/>
      <c r="AD36" s="1"/>
      <c r="AE36" s="1"/>
      <c r="AF36" s="13"/>
      <c r="AG36" s="1"/>
      <c r="AH36" s="1"/>
      <c r="AI36" s="11"/>
      <c r="AJ36" s="11"/>
    </row>
    <row r="37" spans="2:36" x14ac:dyDescent="0.3">
      <c r="B37" s="10"/>
      <c r="C37" s="19" t="s">
        <v>47</v>
      </c>
      <c r="D37" s="1"/>
      <c r="E37" s="1"/>
      <c r="F37" s="1"/>
      <c r="G37" s="1"/>
      <c r="H37" s="1"/>
      <c r="I37" s="1"/>
      <c r="J37" s="1"/>
      <c r="K37" s="11"/>
      <c r="L37" s="11"/>
      <c r="M37" s="1"/>
      <c r="N37" s="10"/>
      <c r="O37" s="19" t="s">
        <v>47</v>
      </c>
      <c r="P37" s="1"/>
      <c r="Q37" s="1"/>
      <c r="R37" s="1"/>
      <c r="S37" s="1"/>
      <c r="T37" s="1"/>
      <c r="U37" s="1"/>
      <c r="V37" s="1"/>
      <c r="W37" s="11"/>
      <c r="X37" s="11"/>
      <c r="Z37" s="10"/>
      <c r="AA37" s="19" t="s">
        <v>47</v>
      </c>
      <c r="AB37" s="1"/>
      <c r="AC37" s="1"/>
      <c r="AD37" s="1"/>
      <c r="AE37" s="1"/>
      <c r="AF37" s="13"/>
      <c r="AG37" s="1"/>
      <c r="AH37" s="1"/>
      <c r="AI37" s="11"/>
      <c r="AJ37" s="11"/>
    </row>
    <row r="38" spans="2:36" ht="6.95" customHeight="1" x14ac:dyDescent="0.3">
      <c r="B38" s="10"/>
      <c r="C38" s="10"/>
      <c r="D38" s="1"/>
      <c r="E38" s="1"/>
      <c r="F38" s="1"/>
      <c r="G38" s="1"/>
      <c r="H38" s="1"/>
      <c r="I38" s="1"/>
      <c r="J38" s="1"/>
      <c r="K38" s="11"/>
      <c r="L38" s="11"/>
      <c r="M38" s="1"/>
      <c r="N38" s="10"/>
      <c r="O38" s="10"/>
      <c r="P38" s="1"/>
      <c r="Q38" s="1"/>
      <c r="R38" s="1"/>
      <c r="S38" s="1"/>
      <c r="T38" s="1"/>
      <c r="U38" s="1"/>
      <c r="V38" s="1"/>
      <c r="W38" s="11"/>
      <c r="X38" s="11"/>
      <c r="Z38" s="10"/>
      <c r="AA38" s="10"/>
      <c r="AB38" s="1"/>
      <c r="AC38" s="1"/>
      <c r="AD38" s="1"/>
      <c r="AE38" s="1"/>
      <c r="AF38" s="13"/>
      <c r="AG38" s="1"/>
      <c r="AH38" s="1"/>
      <c r="AI38" s="11"/>
      <c r="AJ38" s="11"/>
    </row>
    <row r="39" spans="2:36" x14ac:dyDescent="0.3">
      <c r="B39" s="10"/>
      <c r="C39" s="10" t="s">
        <v>14</v>
      </c>
      <c r="D39" s="1"/>
      <c r="E39" s="1"/>
      <c r="F39" s="1"/>
      <c r="G39" s="1"/>
      <c r="H39" s="1"/>
      <c r="I39" s="1"/>
      <c r="J39" s="1"/>
      <c r="K39" s="11"/>
      <c r="L39" s="11"/>
      <c r="M39" s="1"/>
      <c r="N39" s="10"/>
      <c r="O39" s="10" t="s">
        <v>14</v>
      </c>
      <c r="P39" s="1"/>
      <c r="Q39" s="1"/>
      <c r="R39" s="1"/>
      <c r="S39" s="1"/>
      <c r="T39" s="1"/>
      <c r="U39" s="1"/>
      <c r="V39" s="1"/>
      <c r="W39" s="11"/>
      <c r="X39" s="11"/>
      <c r="Z39" s="10"/>
      <c r="AA39" s="10" t="s">
        <v>14</v>
      </c>
      <c r="AB39" s="1"/>
      <c r="AC39" s="1"/>
      <c r="AD39" s="1"/>
      <c r="AE39" s="1"/>
      <c r="AF39" s="13"/>
      <c r="AG39" s="1"/>
      <c r="AH39" s="1"/>
      <c r="AI39" s="11"/>
      <c r="AJ39" s="11"/>
    </row>
    <row r="40" spans="2:36" ht="6.95" customHeight="1" x14ac:dyDescent="0.3">
      <c r="B40" s="10"/>
      <c r="C40" s="10"/>
      <c r="D40" s="1"/>
      <c r="E40" s="1"/>
      <c r="F40" s="1"/>
      <c r="G40" s="1"/>
      <c r="H40" s="1"/>
      <c r="I40" s="1"/>
      <c r="J40" s="1"/>
      <c r="K40" s="11"/>
      <c r="L40" s="11"/>
      <c r="M40" s="1"/>
      <c r="N40" s="10"/>
      <c r="O40" s="10"/>
      <c r="P40" s="1"/>
      <c r="Q40" s="1"/>
      <c r="R40" s="1"/>
      <c r="S40" s="1"/>
      <c r="T40" s="1"/>
      <c r="U40" s="1"/>
      <c r="V40" s="1"/>
      <c r="W40" s="11"/>
      <c r="X40" s="11"/>
      <c r="Z40" s="10"/>
      <c r="AA40" s="10"/>
      <c r="AB40" s="1"/>
      <c r="AC40" s="1"/>
      <c r="AD40" s="1"/>
      <c r="AE40" s="1"/>
      <c r="AF40" s="13"/>
      <c r="AG40" s="1"/>
      <c r="AH40" s="1"/>
      <c r="AI40" s="11"/>
      <c r="AJ40" s="11"/>
    </row>
    <row r="41" spans="2:36" x14ac:dyDescent="0.3">
      <c r="B41" s="10"/>
      <c r="C41" s="10" t="s">
        <v>48</v>
      </c>
      <c r="D41" s="1"/>
      <c r="E41" s="1"/>
      <c r="F41" s="1"/>
      <c r="G41" s="1"/>
      <c r="H41" s="1"/>
      <c r="I41" s="1"/>
      <c r="J41" s="1"/>
      <c r="K41" s="11"/>
      <c r="L41" s="11"/>
      <c r="M41" s="1"/>
      <c r="N41" s="10"/>
      <c r="O41" s="10" t="s">
        <v>48</v>
      </c>
      <c r="P41" s="1"/>
      <c r="Q41" s="1"/>
      <c r="R41" s="1"/>
      <c r="S41" s="1"/>
      <c r="T41" s="1"/>
      <c r="U41" s="1"/>
      <c r="V41" s="1"/>
      <c r="W41" s="11"/>
      <c r="X41" s="11"/>
      <c r="Z41" s="10"/>
      <c r="AA41" s="10" t="s">
        <v>48</v>
      </c>
      <c r="AB41" s="1"/>
      <c r="AC41" s="1"/>
      <c r="AD41" s="1"/>
      <c r="AE41" s="1"/>
      <c r="AF41" s="13"/>
      <c r="AG41" s="1"/>
      <c r="AH41" s="1"/>
      <c r="AI41" s="11"/>
      <c r="AJ41" s="11"/>
    </row>
    <row r="42" spans="2:36" ht="6.95" customHeight="1" x14ac:dyDescent="0.3">
      <c r="B42" s="10"/>
      <c r="C42" s="10"/>
      <c r="D42" s="1"/>
      <c r="E42" s="1"/>
      <c r="F42" s="1"/>
      <c r="G42" s="1"/>
      <c r="H42" s="1"/>
      <c r="I42" s="1"/>
      <c r="J42" s="1"/>
      <c r="K42" s="11"/>
      <c r="L42" s="11"/>
      <c r="M42" s="1"/>
      <c r="N42" s="10"/>
      <c r="O42" s="10"/>
      <c r="P42" s="1"/>
      <c r="Q42" s="1"/>
      <c r="R42" s="1"/>
      <c r="S42" s="1"/>
      <c r="T42" s="1"/>
      <c r="U42" s="1"/>
      <c r="V42" s="1"/>
      <c r="W42" s="11"/>
      <c r="X42" s="11"/>
      <c r="Z42" s="10"/>
      <c r="AA42" s="10"/>
      <c r="AB42" s="1"/>
      <c r="AC42" s="1"/>
      <c r="AD42" s="1"/>
      <c r="AE42" s="1"/>
      <c r="AF42" s="13"/>
      <c r="AG42" s="1"/>
      <c r="AH42" s="1"/>
      <c r="AI42" s="11"/>
      <c r="AJ42" s="11"/>
    </row>
    <row r="43" spans="2:36" x14ac:dyDescent="0.3">
      <c r="B43" s="10"/>
      <c r="C43" s="21" t="s">
        <v>49</v>
      </c>
      <c r="D43" s="1"/>
      <c r="E43" s="1"/>
      <c r="F43" s="1"/>
      <c r="G43" s="1"/>
      <c r="H43" s="1"/>
      <c r="I43" s="1"/>
      <c r="J43" s="1"/>
      <c r="K43" s="11"/>
      <c r="L43" s="11"/>
      <c r="M43" s="1"/>
      <c r="N43" s="10"/>
      <c r="O43" s="21" t="s">
        <v>49</v>
      </c>
      <c r="P43" s="1"/>
      <c r="Q43" s="1"/>
      <c r="R43" s="1"/>
      <c r="S43" s="1"/>
      <c r="T43" s="1"/>
      <c r="U43" s="1"/>
      <c r="V43" s="1"/>
      <c r="W43" s="11"/>
      <c r="X43" s="11"/>
      <c r="Z43" s="10"/>
      <c r="AA43" s="21" t="s">
        <v>49</v>
      </c>
      <c r="AB43" s="1"/>
      <c r="AC43" s="1"/>
      <c r="AD43" s="1"/>
      <c r="AE43" s="1"/>
      <c r="AF43" s="13"/>
      <c r="AG43" s="1"/>
      <c r="AH43" s="1"/>
      <c r="AI43" s="11"/>
      <c r="AJ43" s="11"/>
    </row>
    <row r="44" spans="2:36" ht="17.25" customHeight="1" thickBot="1" x14ac:dyDescent="0.35">
      <c r="B44" s="10"/>
      <c r="C44" s="14"/>
      <c r="D44" s="15"/>
      <c r="E44" s="15"/>
      <c r="F44" s="15"/>
      <c r="G44" s="15"/>
      <c r="H44" s="15"/>
      <c r="I44" s="15"/>
      <c r="J44" s="15"/>
      <c r="K44" s="16"/>
      <c r="L44" s="11"/>
      <c r="M44" s="1"/>
      <c r="N44" s="10"/>
      <c r="O44" s="14"/>
      <c r="P44" s="15"/>
      <c r="Q44" s="15"/>
      <c r="R44" s="15"/>
      <c r="S44" s="15"/>
      <c r="T44" s="15"/>
      <c r="U44" s="15"/>
      <c r="V44" s="15"/>
      <c r="W44" s="16"/>
      <c r="X44" s="11"/>
      <c r="Z44" s="10"/>
      <c r="AA44" s="14"/>
      <c r="AB44" s="15"/>
      <c r="AC44" s="15"/>
      <c r="AD44" s="15"/>
      <c r="AE44" s="15"/>
      <c r="AF44" s="20"/>
      <c r="AG44" s="15"/>
      <c r="AH44" s="15"/>
      <c r="AI44" s="16"/>
      <c r="AJ44" s="11"/>
    </row>
    <row r="45" spans="2:36" ht="9.75" customHeight="1" thickBot="1" x14ac:dyDescent="0.35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1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6"/>
      <c r="Z45" s="14"/>
      <c r="AA45" s="15"/>
      <c r="AB45" s="15"/>
      <c r="AC45" s="15"/>
      <c r="AD45" s="15"/>
      <c r="AE45" s="15"/>
      <c r="AF45" s="20"/>
      <c r="AG45" s="15"/>
      <c r="AH45" s="15"/>
      <c r="AI45" s="15"/>
      <c r="AJ45" s="16"/>
    </row>
    <row r="46" spans="2:36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6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6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9">
    <mergeCell ref="B6:L6"/>
    <mergeCell ref="N6:X6"/>
    <mergeCell ref="Z6:AJ6"/>
    <mergeCell ref="B4:C4"/>
    <mergeCell ref="N4:O4"/>
    <mergeCell ref="Z4:AA4"/>
    <mergeCell ref="B5:L5"/>
    <mergeCell ref="N5:X5"/>
    <mergeCell ref="Z5:AJ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9501-3177-4A64-A6CA-B54140B835B7}">
  <sheetPr>
    <tabColor rgb="FF99FF66"/>
  </sheetPr>
  <dimension ref="B1:AL48"/>
  <sheetViews>
    <sheetView zoomScale="90" zoomScaleNormal="90" workbookViewId="0">
      <selection activeCell="AG8" sqref="AG8"/>
    </sheetView>
  </sheetViews>
  <sheetFormatPr defaultRowHeight="16.5" x14ac:dyDescent="0.3"/>
  <cols>
    <col min="1" max="1" width="2.5" style="22" customWidth="1"/>
    <col min="2" max="2" width="1.625" style="22" customWidth="1"/>
    <col min="3" max="8" width="8.625" style="22" customWidth="1"/>
    <col min="9" max="9" width="15" style="22" customWidth="1"/>
    <col min="10" max="10" width="1.625" style="22" customWidth="1"/>
    <col min="11" max="11" width="8.625" style="22" customWidth="1"/>
    <col min="12" max="12" width="1.625" style="22" customWidth="1"/>
    <col min="13" max="13" width="2.5" style="22" customWidth="1"/>
    <col min="14" max="14" width="1.75" style="22" customWidth="1"/>
    <col min="15" max="15" width="8.75" style="32" customWidth="1"/>
    <col min="16" max="16" width="8.75" style="33" customWidth="1"/>
    <col min="17" max="20" width="8.75" style="22" customWidth="1"/>
    <col min="21" max="21" width="15" style="22" customWidth="1"/>
    <col min="22" max="22" width="1.625" style="22" customWidth="1"/>
    <col min="23" max="23" width="8.75" style="22" customWidth="1"/>
    <col min="24" max="24" width="1.625" style="22" customWidth="1"/>
    <col min="25" max="25" width="2.5" style="22" customWidth="1"/>
    <col min="26" max="26" width="1.625" style="22" customWidth="1"/>
    <col min="27" max="32" width="8.75" style="22" customWidth="1"/>
    <col min="33" max="33" width="15" style="22" customWidth="1"/>
    <col min="34" max="34" width="1.625" style="22" customWidth="1"/>
    <col min="35" max="35" width="8.75" style="22" customWidth="1"/>
    <col min="36" max="36" width="1.625" style="22" customWidth="1"/>
    <col min="37" max="16384" width="9" style="22"/>
  </cols>
  <sheetData>
    <row r="1" spans="2:38" ht="18.75" customHeight="1" x14ac:dyDescent="0.3">
      <c r="O1" s="22"/>
      <c r="P1" s="22"/>
      <c r="AG1" s="23"/>
    </row>
    <row r="2" spans="2:38" ht="36" customHeight="1" x14ac:dyDescent="0.3">
      <c r="C2" s="24" t="s">
        <v>50</v>
      </c>
      <c r="D2" s="24"/>
      <c r="O2" s="22"/>
      <c r="P2" s="22"/>
    </row>
    <row r="3" spans="2:38" ht="15" customHeight="1" thickBot="1" x14ac:dyDescent="0.35">
      <c r="O3" s="22"/>
      <c r="P3" s="22"/>
      <c r="AG3" s="23"/>
    </row>
    <row r="4" spans="2:38" ht="16.5" customHeight="1" thickBot="1" x14ac:dyDescent="0.35">
      <c r="B4" s="130" t="s">
        <v>92</v>
      </c>
      <c r="C4" s="131"/>
      <c r="D4" s="8"/>
      <c r="E4" s="8"/>
      <c r="F4" s="8"/>
      <c r="G4" s="8"/>
      <c r="H4" s="8"/>
      <c r="I4" s="8"/>
      <c r="J4" s="8"/>
      <c r="K4" s="8"/>
      <c r="L4" s="9"/>
      <c r="M4" s="1"/>
      <c r="N4" s="130" t="s">
        <v>93</v>
      </c>
      <c r="O4" s="131"/>
      <c r="P4" s="8"/>
      <c r="Q4" s="8"/>
      <c r="R4" s="8"/>
      <c r="S4" s="8"/>
      <c r="T4" s="8"/>
      <c r="U4" s="8"/>
      <c r="V4" s="8"/>
      <c r="W4" s="8"/>
      <c r="X4" s="9"/>
      <c r="Z4" s="130" t="s">
        <v>94</v>
      </c>
      <c r="AA4" s="131"/>
      <c r="AB4" s="8"/>
      <c r="AC4" s="8"/>
      <c r="AD4" s="8"/>
      <c r="AE4" s="8"/>
      <c r="AF4" s="8"/>
      <c r="AG4" s="8"/>
      <c r="AH4" s="8"/>
      <c r="AI4" s="8"/>
      <c r="AJ4" s="9"/>
    </row>
    <row r="5" spans="2:38" ht="26.25" x14ac:dyDescent="0.3">
      <c r="B5" s="132" t="s">
        <v>96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"/>
      <c r="N5" s="132" t="s">
        <v>97</v>
      </c>
      <c r="O5" s="133"/>
      <c r="P5" s="133"/>
      <c r="Q5" s="133"/>
      <c r="R5" s="133"/>
      <c r="S5" s="133"/>
      <c r="T5" s="133"/>
      <c r="U5" s="133"/>
      <c r="V5" s="133"/>
      <c r="W5" s="133"/>
      <c r="X5" s="134"/>
      <c r="Z5" s="132" t="s">
        <v>98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4"/>
    </row>
    <row r="6" spans="2:38" ht="16.5" customHeight="1" x14ac:dyDescent="0.3">
      <c r="B6" s="135" t="s">
        <v>51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"/>
      <c r="N6" s="135" t="s">
        <v>51</v>
      </c>
      <c r="O6" s="136"/>
      <c r="P6" s="136"/>
      <c r="Q6" s="136"/>
      <c r="R6" s="136"/>
      <c r="S6" s="136"/>
      <c r="T6" s="136"/>
      <c r="U6" s="136"/>
      <c r="V6" s="136"/>
      <c r="W6" s="136"/>
      <c r="X6" s="137"/>
      <c r="Z6" s="135" t="s">
        <v>51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2:38" ht="17.25" thickBot="1" x14ac:dyDescent="0.35">
      <c r="B7" s="10"/>
      <c r="C7" s="1"/>
      <c r="D7" s="1"/>
      <c r="E7" s="1"/>
      <c r="F7" s="1"/>
      <c r="G7" s="1"/>
      <c r="H7" s="1"/>
      <c r="I7" s="1"/>
      <c r="J7" s="1"/>
      <c r="K7" s="1"/>
      <c r="L7" s="11"/>
      <c r="M7" s="1"/>
      <c r="N7" s="10"/>
      <c r="O7" s="1"/>
      <c r="P7" s="1"/>
      <c r="Q7" s="1"/>
      <c r="R7" s="1"/>
      <c r="S7" s="1"/>
      <c r="T7" s="1"/>
      <c r="U7" s="1"/>
      <c r="V7" s="1"/>
      <c r="W7" s="1"/>
      <c r="X7" s="11"/>
      <c r="Z7" s="10"/>
      <c r="AA7" s="1"/>
      <c r="AB7" s="1"/>
      <c r="AC7" s="1"/>
      <c r="AD7" s="1"/>
      <c r="AE7" s="1"/>
      <c r="AF7" s="1"/>
      <c r="AG7" s="1"/>
      <c r="AH7" s="1"/>
      <c r="AI7" s="1"/>
      <c r="AJ7" s="11"/>
    </row>
    <row r="8" spans="2:38" ht="20.100000000000001" customHeight="1" thickBot="1" x14ac:dyDescent="0.35">
      <c r="B8" s="10"/>
      <c r="C8" s="2" t="s">
        <v>28</v>
      </c>
      <c r="D8" s="1"/>
      <c r="E8" s="1"/>
      <c r="F8" s="1"/>
      <c r="G8" s="1"/>
      <c r="H8" s="12" t="s">
        <v>3</v>
      </c>
      <c r="I8" s="3"/>
      <c r="J8" s="1"/>
      <c r="K8" s="1" t="s">
        <v>0</v>
      </c>
      <c r="L8" s="11"/>
      <c r="M8" s="1"/>
      <c r="N8" s="10"/>
      <c r="O8" s="2" t="s">
        <v>88</v>
      </c>
      <c r="P8" s="1"/>
      <c r="Q8" s="1"/>
      <c r="R8" s="1"/>
      <c r="S8" s="1"/>
      <c r="T8" s="12" t="s">
        <v>3</v>
      </c>
      <c r="U8" s="3"/>
      <c r="V8" s="1"/>
      <c r="W8" s="1" t="s">
        <v>0</v>
      </c>
      <c r="X8" s="11"/>
      <c r="Z8" s="10"/>
      <c r="AA8" s="2" t="s">
        <v>89</v>
      </c>
      <c r="AB8" s="1"/>
      <c r="AC8" s="1"/>
      <c r="AD8" s="1"/>
      <c r="AE8" s="1"/>
      <c r="AF8" s="12" t="s">
        <v>3</v>
      </c>
      <c r="AG8" s="3"/>
      <c r="AH8" s="1"/>
      <c r="AI8" s="1" t="s">
        <v>0</v>
      </c>
      <c r="AJ8" s="11"/>
    </row>
    <row r="9" spans="2:38" ht="6.95" customHeight="1" x14ac:dyDescent="0.3">
      <c r="B9" s="10"/>
      <c r="C9" s="2"/>
      <c r="D9" s="1"/>
      <c r="E9" s="1"/>
      <c r="F9" s="1"/>
      <c r="G9" s="1"/>
      <c r="H9" s="13"/>
      <c r="I9" s="4"/>
      <c r="J9" s="1"/>
      <c r="K9" s="1"/>
      <c r="L9" s="11"/>
      <c r="M9" s="1"/>
      <c r="N9" s="10"/>
      <c r="O9" s="2"/>
      <c r="P9" s="1"/>
      <c r="Q9" s="1"/>
      <c r="R9" s="1"/>
      <c r="S9" s="1"/>
      <c r="T9" s="13"/>
      <c r="U9" s="4"/>
      <c r="V9" s="1"/>
      <c r="W9" s="1"/>
      <c r="X9" s="11"/>
      <c r="Z9" s="10"/>
      <c r="AA9" s="2"/>
      <c r="AB9" s="1"/>
      <c r="AC9" s="1"/>
      <c r="AD9" s="1"/>
      <c r="AE9" s="1"/>
      <c r="AF9" s="13"/>
      <c r="AG9" s="4"/>
      <c r="AH9" s="1"/>
      <c r="AI9" s="1"/>
      <c r="AJ9" s="11"/>
    </row>
    <row r="10" spans="2:38" ht="20.100000000000001" customHeight="1" x14ac:dyDescent="0.3">
      <c r="B10" s="10"/>
      <c r="C10" s="25" t="s">
        <v>108</v>
      </c>
      <c r="D10" s="1"/>
      <c r="E10" s="1"/>
      <c r="F10" s="1"/>
      <c r="G10" s="1"/>
      <c r="H10" s="12"/>
      <c r="I10" s="26"/>
      <c r="J10" s="1"/>
      <c r="K10" s="1"/>
      <c r="L10" s="11"/>
      <c r="M10" s="1"/>
      <c r="N10" s="10"/>
      <c r="O10" s="25" t="s">
        <v>109</v>
      </c>
      <c r="P10" s="1"/>
      <c r="Q10" s="1"/>
      <c r="R10" s="1"/>
      <c r="S10" s="1"/>
      <c r="T10" s="12"/>
      <c r="U10" s="26"/>
      <c r="V10" s="1"/>
      <c r="W10" s="1"/>
      <c r="X10" s="11"/>
      <c r="Y10" s="1"/>
      <c r="Z10" s="10"/>
      <c r="AA10" s="25" t="s">
        <v>110</v>
      </c>
      <c r="AB10" s="1"/>
      <c r="AC10" s="1"/>
      <c r="AD10" s="1"/>
      <c r="AE10" s="1"/>
      <c r="AF10" s="12"/>
      <c r="AG10" s="26"/>
      <c r="AH10" s="1"/>
      <c r="AI10" s="1"/>
      <c r="AJ10" s="1"/>
      <c r="AK10" s="10"/>
    </row>
    <row r="11" spans="2:38" ht="19.5" customHeight="1" x14ac:dyDescent="0.3">
      <c r="B11" s="10"/>
      <c r="C11" s="28" t="s">
        <v>30</v>
      </c>
      <c r="D11" s="1"/>
      <c r="E11" s="1"/>
      <c r="F11" s="1"/>
      <c r="G11" s="1"/>
      <c r="H11" s="13"/>
      <c r="I11" s="4"/>
      <c r="J11" s="1"/>
      <c r="K11" s="1"/>
      <c r="L11" s="11"/>
      <c r="M11" s="1"/>
      <c r="N11" s="10"/>
      <c r="O11" s="28" t="s">
        <v>30</v>
      </c>
      <c r="P11" s="1"/>
      <c r="Q11" s="1"/>
      <c r="R11" s="1"/>
      <c r="S11" s="1"/>
      <c r="T11" s="13"/>
      <c r="U11" s="4"/>
      <c r="V11" s="1"/>
      <c r="W11" s="1"/>
      <c r="X11" s="11"/>
      <c r="Y11" s="1"/>
      <c r="Z11" s="10"/>
      <c r="AA11" s="28" t="s">
        <v>30</v>
      </c>
      <c r="AB11" s="1"/>
      <c r="AC11" s="1"/>
      <c r="AD11" s="1"/>
      <c r="AE11" s="1"/>
      <c r="AF11" s="12"/>
      <c r="AG11" s="26"/>
      <c r="AH11" s="1"/>
      <c r="AI11" s="1"/>
      <c r="AJ11" s="11"/>
      <c r="AK11" s="1"/>
      <c r="AL11" s="1"/>
    </row>
    <row r="12" spans="2:38" ht="6.95" customHeight="1" thickBot="1" x14ac:dyDescent="0.35">
      <c r="B12" s="10"/>
      <c r="C12" s="2"/>
      <c r="D12" s="1"/>
      <c r="E12" s="1"/>
      <c r="F12" s="1"/>
      <c r="G12" s="1"/>
      <c r="H12" s="13"/>
      <c r="I12" s="4"/>
      <c r="J12" s="1"/>
      <c r="K12" s="1"/>
      <c r="L12" s="11"/>
      <c r="M12" s="1"/>
      <c r="N12" s="10"/>
      <c r="O12" s="2"/>
      <c r="P12" s="1"/>
      <c r="Q12" s="1"/>
      <c r="R12" s="1"/>
      <c r="S12" s="1"/>
      <c r="T12" s="13"/>
      <c r="U12" s="4"/>
      <c r="V12" s="1"/>
      <c r="W12" s="1"/>
      <c r="X12" s="11"/>
      <c r="Z12" s="10"/>
      <c r="AA12" s="2"/>
      <c r="AB12" s="1"/>
      <c r="AC12" s="1"/>
      <c r="AD12" s="1"/>
      <c r="AE12" s="1"/>
      <c r="AF12" s="13"/>
      <c r="AG12" s="4"/>
      <c r="AH12" s="1"/>
      <c r="AI12" s="1"/>
      <c r="AJ12" s="11"/>
    </row>
    <row r="13" spans="2:38" ht="20.100000000000001" customHeight="1" thickBot="1" x14ac:dyDescent="0.35">
      <c r="B13" s="10"/>
      <c r="C13" s="2" t="s">
        <v>33</v>
      </c>
      <c r="D13" s="1"/>
      <c r="E13" s="1"/>
      <c r="F13" s="1"/>
      <c r="G13" s="1"/>
      <c r="H13" s="13" t="s">
        <v>4</v>
      </c>
      <c r="I13" s="5">
        <f>ROUND(IF(I8&lt;=5000000,I8*100/75,IF(AND(5000000&lt;I8,I8&lt;5167000),5167000,IF(I8&gt;5166000,I8,0))),-3)</f>
        <v>0</v>
      </c>
      <c r="J13" s="1"/>
      <c r="K13" s="1" t="s">
        <v>1</v>
      </c>
      <c r="L13" s="11"/>
      <c r="M13" s="1"/>
      <c r="N13" s="10"/>
      <c r="O13" s="2" t="s">
        <v>33</v>
      </c>
      <c r="P13" s="1"/>
      <c r="Q13" s="1"/>
      <c r="R13" s="1"/>
      <c r="S13" s="1"/>
      <c r="T13" s="13" t="s">
        <v>4</v>
      </c>
      <c r="U13" s="5">
        <f>ROUND(IF(U8&lt;=32000000,U8*100/75,IF(AND(32000000&lt;U8,U8&lt;42667000),42667000,IF(U8&gt;42666000,U8,0))),-3)</f>
        <v>0</v>
      </c>
      <c r="V13" s="1"/>
      <c r="W13" s="1" t="s">
        <v>1</v>
      </c>
      <c r="X13" s="11"/>
      <c r="Z13" s="10"/>
      <c r="AA13" s="2" t="s">
        <v>33</v>
      </c>
      <c r="AB13" s="1"/>
      <c r="AC13" s="1"/>
      <c r="AD13" s="1"/>
      <c r="AE13" s="1"/>
      <c r="AF13" s="13" t="s">
        <v>4</v>
      </c>
      <c r="AG13" s="5">
        <f>ROUND(IF(AG8&lt;=54000000,AG8*100/75,IF(AND(54000000&lt;AG8,AG8&lt;72000000),72000000,IF(AG8&gt;71999000,AG8,0))),-3)</f>
        <v>0</v>
      </c>
      <c r="AH13" s="1"/>
      <c r="AI13" s="1" t="s">
        <v>1</v>
      </c>
      <c r="AJ13" s="11"/>
    </row>
    <row r="14" spans="2:38" ht="6.95" customHeight="1" thickBot="1" x14ac:dyDescent="0.35">
      <c r="B14" s="10"/>
      <c r="C14" s="1"/>
      <c r="D14" s="1"/>
      <c r="E14" s="1"/>
      <c r="F14" s="1"/>
      <c r="G14" s="1"/>
      <c r="H14" s="13"/>
      <c r="I14" s="4"/>
      <c r="J14" s="1"/>
      <c r="K14" s="1"/>
      <c r="L14" s="11"/>
      <c r="M14" s="1"/>
      <c r="N14" s="10"/>
      <c r="O14" s="1"/>
      <c r="P14" s="1"/>
      <c r="Q14" s="1"/>
      <c r="R14" s="1"/>
      <c r="S14" s="1"/>
      <c r="T14" s="13"/>
      <c r="U14" s="4"/>
      <c r="V14" s="1"/>
      <c r="W14" s="1"/>
      <c r="X14" s="11"/>
      <c r="Z14" s="10"/>
      <c r="AA14" s="1"/>
      <c r="AB14" s="1"/>
      <c r="AC14" s="1"/>
      <c r="AD14" s="1"/>
      <c r="AE14" s="1"/>
      <c r="AF14" s="13"/>
      <c r="AG14" s="4"/>
      <c r="AH14" s="1"/>
      <c r="AI14" s="1"/>
      <c r="AJ14" s="11"/>
    </row>
    <row r="15" spans="2:38" ht="20.100000000000001" customHeight="1" thickBot="1" x14ac:dyDescent="0.35">
      <c r="B15" s="10"/>
      <c r="C15" s="2" t="s">
        <v>15</v>
      </c>
      <c r="D15" s="1"/>
      <c r="E15" s="1"/>
      <c r="F15" s="1"/>
      <c r="G15" s="1"/>
      <c r="H15" s="13" t="s">
        <v>5</v>
      </c>
      <c r="I15" s="5">
        <f>ROUND(IF(I8&lt;=5000000,I13-I8,IF(AND(5000000&lt;I8, I8&lt;5167000),I17+I19,IF(I8&gt;5166000,I13-5000000,0))),-3)</f>
        <v>0</v>
      </c>
      <c r="J15" s="1"/>
      <c r="K15" s="1" t="s">
        <v>2</v>
      </c>
      <c r="L15" s="11"/>
      <c r="M15" s="1"/>
      <c r="N15" s="10"/>
      <c r="O15" s="2" t="s">
        <v>34</v>
      </c>
      <c r="P15" s="1"/>
      <c r="Q15" s="1"/>
      <c r="R15" s="1"/>
      <c r="S15" s="1"/>
      <c r="T15" s="13" t="s">
        <v>5</v>
      </c>
      <c r="U15" s="5">
        <f>ROUNDUP(IF(U8&lt;=32000000,U13-U8,IF(AND(32000000&lt;U8, U8&lt;42667000),U17+U19,IF(U8&gt;42666000,U13-32000000,0))),-3)</f>
        <v>0</v>
      </c>
      <c r="V15" s="1"/>
      <c r="W15" s="1" t="s">
        <v>2</v>
      </c>
      <c r="X15" s="11"/>
      <c r="Z15" s="10"/>
      <c r="AA15" s="2" t="s">
        <v>52</v>
      </c>
      <c r="AB15" s="1"/>
      <c r="AC15" s="1"/>
      <c r="AD15" s="1"/>
      <c r="AE15" s="1"/>
      <c r="AF15" s="13" t="s">
        <v>5</v>
      </c>
      <c r="AG15" s="5">
        <f>ROUND(IF(AG8&lt;=54000000,AG13-AG8,IF(AND(54000000&lt;AG8, AG8&lt;72000000),AG17+AG19,IF(AG8&gt;71999000,AG13-54000000,0))),-3)</f>
        <v>0</v>
      </c>
      <c r="AH15" s="1"/>
      <c r="AI15" s="1" t="s">
        <v>2</v>
      </c>
      <c r="AJ15" s="11"/>
    </row>
    <row r="16" spans="2:38" ht="6.95" customHeight="1" thickBot="1" x14ac:dyDescent="0.35">
      <c r="B16" s="10"/>
      <c r="C16" s="1"/>
      <c r="D16" s="1"/>
      <c r="E16" s="1"/>
      <c r="F16" s="1"/>
      <c r="G16" s="1"/>
      <c r="H16" s="13"/>
      <c r="I16" s="4"/>
      <c r="J16" s="1"/>
      <c r="K16" s="1"/>
      <c r="L16" s="11"/>
      <c r="M16" s="1"/>
      <c r="N16" s="10"/>
      <c r="O16" s="1"/>
      <c r="P16" s="1"/>
      <c r="Q16" s="1"/>
      <c r="R16" s="1"/>
      <c r="S16" s="1"/>
      <c r="T16" s="13"/>
      <c r="U16" s="4"/>
      <c r="V16" s="1"/>
      <c r="W16" s="1"/>
      <c r="X16" s="11"/>
      <c r="Z16" s="10"/>
      <c r="AA16" s="1"/>
      <c r="AB16" s="1"/>
      <c r="AC16" s="1"/>
      <c r="AD16" s="1"/>
      <c r="AE16" s="1"/>
      <c r="AF16" s="13"/>
      <c r="AG16" s="4"/>
      <c r="AH16" s="1"/>
      <c r="AI16" s="1"/>
      <c r="AJ16" s="11"/>
    </row>
    <row r="17" spans="2:37" ht="20.100000000000001" customHeight="1" thickBot="1" x14ac:dyDescent="0.35">
      <c r="B17" s="10"/>
      <c r="C17" s="1"/>
      <c r="D17" s="1" t="s">
        <v>35</v>
      </c>
      <c r="E17" s="1"/>
      <c r="F17" s="1"/>
      <c r="G17" s="1"/>
      <c r="H17" s="13" t="s">
        <v>6</v>
      </c>
      <c r="I17" s="5">
        <f>ROUNDUP(IF(I8&lt;=5000000,0,IF(AND(5000000&lt;I8,I8&lt;5167000),I8-5000000,IF(I8&gt;5166000,I15,0))),-3)</f>
        <v>0</v>
      </c>
      <c r="J17" s="1"/>
      <c r="K17" s="1" t="s">
        <v>0</v>
      </c>
      <c r="L17" s="11"/>
      <c r="M17" s="1"/>
      <c r="N17" s="10"/>
      <c r="O17" s="1"/>
      <c r="P17" s="1" t="s">
        <v>35</v>
      </c>
      <c r="Q17" s="1"/>
      <c r="R17" s="1"/>
      <c r="S17" s="1"/>
      <c r="T17" s="13" t="s">
        <v>6</v>
      </c>
      <c r="U17" s="5">
        <f>ROUND(IF(U8&lt;=32000000,0,IF(AND(32000000&lt;U8,U8&lt;42667000),U8-32000000,IF(U8&gt;42666000,U15,0))),-3)</f>
        <v>0</v>
      </c>
      <c r="V17" s="1"/>
      <c r="W17" s="1" t="s">
        <v>0</v>
      </c>
      <c r="X17" s="11"/>
      <c r="Z17" s="10"/>
      <c r="AA17" s="1"/>
      <c r="AB17" s="1" t="s">
        <v>35</v>
      </c>
      <c r="AC17" s="1"/>
      <c r="AD17" s="1"/>
      <c r="AE17" s="1"/>
      <c r="AF17" s="13" t="s">
        <v>6</v>
      </c>
      <c r="AG17" s="5">
        <f>ROUND(IF(AG8&lt;=54000000,0,IF(AND(54000000&lt;AG8,AG8&lt;72000000),AG8-54000000,IF(AG8&gt;71999000,AG15,0))),-3)</f>
        <v>0</v>
      </c>
      <c r="AH17" s="1"/>
      <c r="AI17" s="1" t="s">
        <v>0</v>
      </c>
      <c r="AJ17" s="11"/>
    </row>
    <row r="18" spans="2:37" ht="6.95" customHeight="1" thickBot="1" x14ac:dyDescent="0.35">
      <c r="B18" s="10"/>
      <c r="C18" s="1"/>
      <c r="D18" s="1"/>
      <c r="E18" s="1"/>
      <c r="F18" s="1"/>
      <c r="G18" s="1"/>
      <c r="H18" s="13"/>
      <c r="I18" s="4"/>
      <c r="J18" s="1"/>
      <c r="K18" s="1"/>
      <c r="L18" s="11"/>
      <c r="M18" s="1"/>
      <c r="N18" s="10"/>
      <c r="O18" s="1"/>
      <c r="P18" s="1"/>
      <c r="Q18" s="1"/>
      <c r="R18" s="1"/>
      <c r="S18" s="1"/>
      <c r="T18" s="13"/>
      <c r="U18" s="4"/>
      <c r="V18" s="1"/>
      <c r="W18" s="1"/>
      <c r="X18" s="11"/>
      <c r="Z18" s="10"/>
      <c r="AA18" s="1"/>
      <c r="AB18" s="1"/>
      <c r="AC18" s="1"/>
      <c r="AD18" s="1"/>
      <c r="AE18" s="1"/>
      <c r="AF18" s="13"/>
      <c r="AG18" s="4"/>
      <c r="AH18" s="1"/>
      <c r="AI18" s="1"/>
      <c r="AJ18" s="11"/>
    </row>
    <row r="19" spans="2:37" ht="20.100000000000001" customHeight="1" thickBot="1" x14ac:dyDescent="0.35">
      <c r="B19" s="10"/>
      <c r="C19" s="1"/>
      <c r="D19" s="1" t="s">
        <v>37</v>
      </c>
      <c r="E19" s="1"/>
      <c r="F19" s="1"/>
      <c r="G19" s="1"/>
      <c r="H19" s="13" t="s">
        <v>38</v>
      </c>
      <c r="I19" s="5">
        <f>ROUND(IF(I8&lt;=5000000,I13*0.25,IF(AND(5000000&lt;I8,I8&lt;5167000),I13-I17-I21,IF(I8&gt;5166000,0,0))),-3)</f>
        <v>0</v>
      </c>
      <c r="J19" s="1"/>
      <c r="K19" s="1" t="s">
        <v>1</v>
      </c>
      <c r="L19" s="11"/>
      <c r="M19" s="1"/>
      <c r="N19" s="10"/>
      <c r="O19" s="1"/>
      <c r="P19" s="1" t="s">
        <v>37</v>
      </c>
      <c r="Q19" s="1"/>
      <c r="R19" s="1"/>
      <c r="S19" s="1"/>
      <c r="T19" s="13" t="s">
        <v>38</v>
      </c>
      <c r="U19" s="5">
        <f>ROUND(IF(U8&lt;=32000000,U13*0.25,IF(AND(3200000&lt;U8,U8&lt;42667000),U13-U17-U21,IF(U8&gt;42666000,0,0))),-3)</f>
        <v>0</v>
      </c>
      <c r="V19" s="1"/>
      <c r="W19" s="1" t="s">
        <v>1</v>
      </c>
      <c r="X19" s="11"/>
      <c r="Z19" s="10"/>
      <c r="AA19" s="1"/>
      <c r="AB19" s="1" t="s">
        <v>37</v>
      </c>
      <c r="AC19" s="1"/>
      <c r="AD19" s="1"/>
      <c r="AE19" s="1"/>
      <c r="AF19" s="13" t="s">
        <v>38</v>
      </c>
      <c r="AG19" s="5">
        <f>ROUND(IF(AG8&lt;=54000000,AG13*0.25,IF(AND(5400000&lt;AG8,AG8&lt;72000000),AG13-AG17-AG21,IF(AG8&gt;71999000,0,0))),-3)</f>
        <v>0</v>
      </c>
      <c r="AH19" s="1"/>
      <c r="AI19" s="1" t="s">
        <v>1</v>
      </c>
      <c r="AJ19" s="11"/>
    </row>
    <row r="20" spans="2:37" ht="17.25" thickBot="1" x14ac:dyDescent="0.35">
      <c r="B20" s="10"/>
      <c r="C20" s="1"/>
      <c r="D20" s="1"/>
      <c r="E20" s="1"/>
      <c r="F20" s="1"/>
      <c r="G20" s="1"/>
      <c r="H20" s="13"/>
      <c r="I20" s="1"/>
      <c r="J20" s="1"/>
      <c r="K20" s="1"/>
      <c r="L20" s="11"/>
      <c r="M20" s="1"/>
      <c r="N20" s="10"/>
      <c r="O20" s="1"/>
      <c r="P20" s="1"/>
      <c r="Q20" s="1"/>
      <c r="R20" s="1"/>
      <c r="S20" s="1"/>
      <c r="T20" s="13"/>
      <c r="U20" s="1"/>
      <c r="V20" s="1"/>
      <c r="W20" s="1"/>
      <c r="X20" s="11"/>
      <c r="Z20" s="10"/>
      <c r="AA20" s="1"/>
      <c r="AB20" s="1"/>
      <c r="AC20" s="1"/>
      <c r="AD20" s="1"/>
      <c r="AE20" s="1"/>
      <c r="AF20" s="13"/>
      <c r="AG20" s="1"/>
      <c r="AH20" s="1"/>
      <c r="AI20" s="1"/>
      <c r="AJ20" s="11"/>
    </row>
    <row r="21" spans="2:37" ht="20.100000000000001" customHeight="1" thickBot="1" x14ac:dyDescent="0.35">
      <c r="B21" s="10"/>
      <c r="C21" s="1" t="s">
        <v>53</v>
      </c>
      <c r="D21" s="1"/>
      <c r="E21" s="1"/>
      <c r="F21" s="1"/>
      <c r="G21" s="1"/>
      <c r="H21" s="13" t="s">
        <v>40</v>
      </c>
      <c r="I21" s="6">
        <f>ROUND(IF(I8&lt;=5000000,I8,IF(AND(5000000&lt;I8,I8&lt;5167000),5000000,IF(5166000&lt;I8,5000000,0))),-3)</f>
        <v>0</v>
      </c>
      <c r="J21" s="1"/>
      <c r="K21" s="1" t="s">
        <v>1</v>
      </c>
      <c r="L21" s="11"/>
      <c r="M21" s="1"/>
      <c r="N21" s="10"/>
      <c r="O21" s="1" t="s">
        <v>22</v>
      </c>
      <c r="P21" s="1"/>
      <c r="Q21" s="1"/>
      <c r="R21" s="1"/>
      <c r="S21" s="1"/>
      <c r="T21" s="13" t="s">
        <v>40</v>
      </c>
      <c r="U21" s="6">
        <f>ROUND(IF(U8&lt;=32000000,U8,IF(AND(32000000&lt;U8,U8&lt;42667000),32000000,IF(42666000&lt;U8,32000000,0))),-3)</f>
        <v>0</v>
      </c>
      <c r="V21" s="1"/>
      <c r="W21" s="1" t="s">
        <v>1</v>
      </c>
      <c r="X21" s="11"/>
      <c r="Z21" s="10"/>
      <c r="AA21" s="1" t="s">
        <v>22</v>
      </c>
      <c r="AB21" s="1"/>
      <c r="AC21" s="1"/>
      <c r="AD21" s="1"/>
      <c r="AE21" s="1"/>
      <c r="AF21" s="13" t="s">
        <v>40</v>
      </c>
      <c r="AG21" s="6">
        <f>ROUND(IF(AG8&lt;=54000000,AG8,IF(AND(54000000&lt;AG8,AG8&lt;72000000),54000000,IF(71999000&lt;AG8,54000000,0))),-3)</f>
        <v>0</v>
      </c>
      <c r="AH21" s="1"/>
      <c r="AI21" s="1" t="s">
        <v>1</v>
      </c>
      <c r="AJ21" s="11"/>
    </row>
    <row r="22" spans="2:37" ht="17.25" thickBot="1" x14ac:dyDescent="0.35">
      <c r="B22" s="10"/>
      <c r="C22" s="1"/>
      <c r="D22" s="1"/>
      <c r="E22" s="1"/>
      <c r="F22" s="1"/>
      <c r="G22" s="1"/>
      <c r="H22" s="1"/>
      <c r="I22" s="1"/>
      <c r="J22" s="1"/>
      <c r="K22" s="1"/>
      <c r="L22" s="11"/>
      <c r="M22" s="1"/>
      <c r="N22" s="10"/>
      <c r="O22" s="1"/>
      <c r="P22" s="1"/>
      <c r="Q22" s="1"/>
      <c r="R22" s="1"/>
      <c r="S22" s="1"/>
      <c r="T22" s="1"/>
      <c r="U22" s="1"/>
      <c r="V22" s="1"/>
      <c r="W22" s="1"/>
      <c r="X22" s="11"/>
      <c r="Z22" s="10"/>
      <c r="AA22" s="1"/>
      <c r="AB22" s="1"/>
      <c r="AC22" s="1"/>
      <c r="AD22" s="1"/>
      <c r="AE22" s="1"/>
      <c r="AF22" s="1"/>
      <c r="AG22" s="1"/>
      <c r="AH22" s="1"/>
      <c r="AI22" s="1"/>
      <c r="AJ22" s="11"/>
    </row>
    <row r="23" spans="2:37" x14ac:dyDescent="0.3">
      <c r="B23" s="10"/>
      <c r="C23" s="7"/>
      <c r="D23" s="8"/>
      <c r="E23" s="8"/>
      <c r="F23" s="8"/>
      <c r="G23" s="8"/>
      <c r="H23" s="8"/>
      <c r="I23" s="8"/>
      <c r="J23" s="8"/>
      <c r="K23" s="9"/>
      <c r="L23" s="11"/>
      <c r="M23" s="1"/>
      <c r="N23" s="10"/>
      <c r="O23" s="7"/>
      <c r="P23" s="8"/>
      <c r="Q23" s="8"/>
      <c r="R23" s="8"/>
      <c r="S23" s="8"/>
      <c r="T23" s="8"/>
      <c r="U23" s="8"/>
      <c r="V23" s="8"/>
      <c r="W23" s="9"/>
      <c r="X23" s="11"/>
      <c r="Z23" s="10"/>
      <c r="AA23" s="7"/>
      <c r="AB23" s="8"/>
      <c r="AC23" s="8"/>
      <c r="AD23" s="8"/>
      <c r="AE23" s="8"/>
      <c r="AF23" s="8"/>
      <c r="AG23" s="8"/>
      <c r="AH23" s="8"/>
      <c r="AI23" s="9"/>
      <c r="AJ23" s="11"/>
    </row>
    <row r="24" spans="2:37" x14ac:dyDescent="0.3">
      <c r="B24" s="10"/>
      <c r="C24" s="19" t="s">
        <v>7</v>
      </c>
      <c r="D24" s="1"/>
      <c r="E24" s="1"/>
      <c r="F24" s="1"/>
      <c r="G24" s="1"/>
      <c r="H24" s="1"/>
      <c r="I24" s="1"/>
      <c r="J24" s="1"/>
      <c r="K24" s="11"/>
      <c r="L24" s="11"/>
      <c r="M24" s="1"/>
      <c r="N24" s="10"/>
      <c r="O24" s="19" t="s">
        <v>7</v>
      </c>
      <c r="P24" s="1"/>
      <c r="Q24" s="1"/>
      <c r="R24" s="1"/>
      <c r="S24" s="1"/>
      <c r="T24" s="1"/>
      <c r="U24" s="1"/>
      <c r="V24" s="1"/>
      <c r="W24" s="11"/>
      <c r="X24" s="11"/>
      <c r="Z24" s="10"/>
      <c r="AA24" s="19" t="s">
        <v>42</v>
      </c>
      <c r="AB24" s="1"/>
      <c r="AC24" s="1"/>
      <c r="AD24" s="1"/>
      <c r="AE24" s="1"/>
      <c r="AF24" s="1"/>
      <c r="AG24" s="1"/>
      <c r="AH24" s="1"/>
      <c r="AI24" s="11"/>
      <c r="AJ24" s="11"/>
    </row>
    <row r="25" spans="2:37" ht="6.75" customHeight="1" x14ac:dyDescent="0.3">
      <c r="B25" s="10"/>
      <c r="C25" s="10"/>
      <c r="D25" s="1"/>
      <c r="E25" s="1"/>
      <c r="F25" s="1"/>
      <c r="G25" s="1"/>
      <c r="H25" s="1"/>
      <c r="I25" s="1"/>
      <c r="J25" s="1"/>
      <c r="K25" s="11"/>
      <c r="L25" s="11"/>
      <c r="M25" s="1"/>
      <c r="N25" s="10"/>
      <c r="O25" s="10"/>
      <c r="P25" s="1"/>
      <c r="Q25" s="1"/>
      <c r="R25" s="1"/>
      <c r="S25" s="1"/>
      <c r="T25" s="1"/>
      <c r="U25" s="1"/>
      <c r="V25" s="1"/>
      <c r="W25" s="11"/>
      <c r="X25" s="11"/>
      <c r="Z25" s="10"/>
      <c r="AA25" s="19"/>
      <c r="AB25" s="1"/>
      <c r="AC25" s="1"/>
      <c r="AD25" s="1"/>
      <c r="AE25" s="1"/>
      <c r="AF25" s="1"/>
      <c r="AG25" s="1"/>
      <c r="AH25" s="1"/>
      <c r="AI25" s="11"/>
      <c r="AJ25" s="11"/>
    </row>
    <row r="26" spans="2:37" x14ac:dyDescent="0.3">
      <c r="B26" s="10"/>
      <c r="C26" s="10" t="s">
        <v>16</v>
      </c>
      <c r="D26" s="1"/>
      <c r="E26" s="1"/>
      <c r="F26" s="1"/>
      <c r="G26" s="1"/>
      <c r="H26" s="1"/>
      <c r="I26" s="1"/>
      <c r="J26" s="1"/>
      <c r="K26" s="11"/>
      <c r="L26" s="11"/>
      <c r="M26" s="1"/>
      <c r="N26" s="10"/>
      <c r="O26" s="10" t="s">
        <v>90</v>
      </c>
      <c r="P26" s="1"/>
      <c r="Q26" s="1"/>
      <c r="R26" s="1"/>
      <c r="S26" s="1"/>
      <c r="T26" s="1"/>
      <c r="U26" s="1"/>
      <c r="V26" s="1"/>
      <c r="W26" s="11"/>
      <c r="X26" s="11"/>
      <c r="Z26" s="10"/>
      <c r="AA26" s="10" t="s">
        <v>91</v>
      </c>
      <c r="AB26" s="1"/>
      <c r="AC26" s="1"/>
      <c r="AD26" s="1"/>
      <c r="AE26" s="1"/>
      <c r="AF26" s="1"/>
      <c r="AG26" s="1"/>
      <c r="AH26" s="1"/>
      <c r="AI26" s="11"/>
      <c r="AJ26" s="11"/>
    </row>
    <row r="27" spans="2:37" ht="6.95" customHeight="1" x14ac:dyDescent="0.3">
      <c r="B27" s="10"/>
      <c r="C27" s="10"/>
      <c r="D27" s="1"/>
      <c r="E27" s="1"/>
      <c r="F27" s="1"/>
      <c r="G27" s="1"/>
      <c r="H27" s="1"/>
      <c r="I27" s="1"/>
      <c r="J27" s="1"/>
      <c r="K27" s="11"/>
      <c r="L27" s="11"/>
      <c r="M27" s="1"/>
      <c r="N27" s="10"/>
      <c r="O27" s="10"/>
      <c r="P27" s="1"/>
      <c r="Q27" s="1"/>
      <c r="R27" s="1"/>
      <c r="S27" s="1"/>
      <c r="T27" s="1"/>
      <c r="U27" s="1"/>
      <c r="V27" s="1"/>
      <c r="W27" s="11"/>
      <c r="X27" s="11"/>
      <c r="Z27" s="10"/>
      <c r="AA27" s="10"/>
      <c r="AB27" s="1"/>
      <c r="AC27" s="1"/>
      <c r="AD27" s="1"/>
      <c r="AE27" s="1"/>
      <c r="AF27" s="1"/>
      <c r="AG27" s="1"/>
      <c r="AH27" s="1"/>
      <c r="AI27" s="11"/>
      <c r="AJ27" s="11"/>
    </row>
    <row r="28" spans="2:37" x14ac:dyDescent="0.3">
      <c r="B28" s="10"/>
      <c r="C28" s="21" t="s">
        <v>24</v>
      </c>
      <c r="D28" s="1"/>
      <c r="E28" s="1"/>
      <c r="F28" s="1"/>
      <c r="G28" s="1"/>
      <c r="H28" s="1"/>
      <c r="I28" s="1"/>
      <c r="J28" s="1"/>
      <c r="K28" s="11"/>
      <c r="L28" s="11"/>
      <c r="M28" s="1"/>
      <c r="N28" s="10"/>
      <c r="O28" s="21" t="s">
        <v>25</v>
      </c>
      <c r="P28" s="1"/>
      <c r="Q28" s="1"/>
      <c r="R28" s="1"/>
      <c r="S28" s="1"/>
      <c r="T28" s="1"/>
      <c r="U28" s="1"/>
      <c r="V28" s="1"/>
      <c r="W28" s="11"/>
      <c r="X28" s="11"/>
      <c r="Z28" s="10"/>
      <c r="AA28" s="21" t="s">
        <v>25</v>
      </c>
      <c r="AB28" s="1"/>
      <c r="AC28" s="1"/>
      <c r="AD28" s="1"/>
      <c r="AE28" s="1"/>
      <c r="AF28" s="1"/>
      <c r="AG28" s="1"/>
      <c r="AH28" s="1"/>
      <c r="AI28" s="11"/>
      <c r="AJ28" s="11"/>
    </row>
    <row r="29" spans="2:37" x14ac:dyDescent="0.3">
      <c r="B29" s="10"/>
      <c r="C29" s="27" t="s">
        <v>111</v>
      </c>
      <c r="D29" s="1"/>
      <c r="E29" s="1"/>
      <c r="F29" s="1"/>
      <c r="G29" s="1"/>
      <c r="H29" s="1"/>
      <c r="I29" s="1"/>
      <c r="J29" s="1"/>
      <c r="K29" s="11"/>
      <c r="L29" s="11"/>
      <c r="M29" s="1"/>
      <c r="N29" s="10"/>
      <c r="O29" s="27" t="s">
        <v>112</v>
      </c>
      <c r="P29" s="1"/>
      <c r="Q29" s="1"/>
      <c r="R29" s="1"/>
      <c r="S29" s="1"/>
      <c r="T29" s="1"/>
      <c r="U29" s="1"/>
      <c r="V29" s="1"/>
      <c r="W29" s="11"/>
      <c r="X29" s="11"/>
      <c r="Y29" s="1"/>
      <c r="Z29" s="10"/>
      <c r="AA29" s="27" t="s">
        <v>113</v>
      </c>
      <c r="AB29" s="1"/>
      <c r="AC29" s="1"/>
      <c r="AD29" s="1"/>
      <c r="AE29" s="1"/>
      <c r="AF29" s="13"/>
      <c r="AG29" s="1"/>
      <c r="AH29" s="1"/>
      <c r="AI29" s="1"/>
      <c r="AJ29" s="30"/>
      <c r="AK29" s="1"/>
    </row>
    <row r="30" spans="2:37" ht="6.95" customHeight="1" x14ac:dyDescent="0.3">
      <c r="B30" s="10"/>
      <c r="C30" s="10"/>
      <c r="D30" s="1"/>
      <c r="E30" s="1"/>
      <c r="F30" s="1"/>
      <c r="G30" s="1"/>
      <c r="H30" s="1"/>
      <c r="I30" s="1"/>
      <c r="J30" s="1"/>
      <c r="K30" s="11"/>
      <c r="L30" s="11"/>
      <c r="M30" s="1"/>
      <c r="N30" s="10"/>
      <c r="O30" s="10"/>
      <c r="P30" s="1"/>
      <c r="Q30" s="1"/>
      <c r="R30" s="1"/>
      <c r="S30" s="1"/>
      <c r="T30" s="1"/>
      <c r="U30" s="1"/>
      <c r="V30" s="1"/>
      <c r="W30" s="11"/>
      <c r="X30" s="11"/>
      <c r="Z30" s="10"/>
      <c r="AA30" s="10"/>
      <c r="AB30" s="1"/>
      <c r="AC30" s="1"/>
      <c r="AD30" s="1"/>
      <c r="AE30" s="1"/>
      <c r="AF30" s="1"/>
      <c r="AG30" s="1"/>
      <c r="AH30" s="1"/>
      <c r="AI30" s="11"/>
      <c r="AJ30" s="11"/>
    </row>
    <row r="31" spans="2:37" x14ac:dyDescent="0.3">
      <c r="B31" s="10"/>
      <c r="C31" s="10" t="s">
        <v>43</v>
      </c>
      <c r="D31" s="1"/>
      <c r="E31" s="1"/>
      <c r="F31" s="1"/>
      <c r="G31" s="1"/>
      <c r="H31" s="1"/>
      <c r="I31" s="1"/>
      <c r="J31" s="1"/>
      <c r="K31" s="11"/>
      <c r="L31" s="11"/>
      <c r="M31" s="1"/>
      <c r="N31" s="10"/>
      <c r="O31" s="10" t="s">
        <v>43</v>
      </c>
      <c r="P31" s="1"/>
      <c r="Q31" s="1"/>
      <c r="R31" s="1"/>
      <c r="S31" s="1"/>
      <c r="T31" s="1"/>
      <c r="U31" s="1"/>
      <c r="V31" s="1"/>
      <c r="W31" s="11"/>
      <c r="X31" s="11"/>
      <c r="Z31" s="10"/>
      <c r="AA31" s="10" t="s">
        <v>43</v>
      </c>
      <c r="AB31" s="1"/>
      <c r="AC31" s="1"/>
      <c r="AD31" s="1"/>
      <c r="AE31" s="1"/>
      <c r="AF31" s="1"/>
      <c r="AG31" s="1"/>
      <c r="AH31" s="1"/>
      <c r="AI31" s="11"/>
      <c r="AJ31" s="11"/>
    </row>
    <row r="32" spans="2:37" x14ac:dyDescent="0.3">
      <c r="B32" s="10"/>
      <c r="C32" s="10" t="s">
        <v>44</v>
      </c>
      <c r="D32" s="1"/>
      <c r="E32" s="1"/>
      <c r="F32" s="1"/>
      <c r="G32" s="1"/>
      <c r="H32" s="1"/>
      <c r="I32" s="1"/>
      <c r="J32" s="1"/>
      <c r="K32" s="11"/>
      <c r="L32" s="11"/>
      <c r="M32" s="1"/>
      <c r="N32" s="10"/>
      <c r="O32" s="10" t="s">
        <v>44</v>
      </c>
      <c r="P32" s="1"/>
      <c r="Q32" s="1"/>
      <c r="R32" s="1"/>
      <c r="S32" s="1"/>
      <c r="T32" s="1"/>
      <c r="U32" s="1"/>
      <c r="V32" s="1"/>
      <c r="W32" s="11"/>
      <c r="X32" s="11"/>
      <c r="Z32" s="10"/>
      <c r="AA32" s="10" t="s">
        <v>44</v>
      </c>
      <c r="AB32" s="1"/>
      <c r="AC32" s="1"/>
      <c r="AD32" s="1"/>
      <c r="AE32" s="1"/>
      <c r="AF32" s="1"/>
      <c r="AG32" s="1"/>
      <c r="AH32" s="1"/>
      <c r="AI32" s="11"/>
      <c r="AJ32" s="11"/>
    </row>
    <row r="33" spans="2:36" ht="6.95" customHeight="1" x14ac:dyDescent="0.3">
      <c r="B33" s="10"/>
      <c r="C33" s="10"/>
      <c r="D33" s="1"/>
      <c r="E33" s="1"/>
      <c r="F33" s="1"/>
      <c r="G33" s="1"/>
      <c r="H33" s="1"/>
      <c r="I33" s="1"/>
      <c r="J33" s="1"/>
      <c r="K33" s="11"/>
      <c r="L33" s="11"/>
      <c r="M33" s="1"/>
      <c r="N33" s="10"/>
      <c r="O33" s="10"/>
      <c r="P33" s="1"/>
      <c r="Q33" s="1"/>
      <c r="R33" s="1"/>
      <c r="S33" s="1"/>
      <c r="T33" s="1"/>
      <c r="U33" s="1"/>
      <c r="V33" s="1"/>
      <c r="W33" s="11"/>
      <c r="X33" s="11"/>
      <c r="Z33" s="10"/>
      <c r="AA33" s="10"/>
      <c r="AB33" s="1"/>
      <c r="AC33" s="1"/>
      <c r="AD33" s="1"/>
      <c r="AE33" s="1"/>
      <c r="AF33" s="1"/>
      <c r="AG33" s="1"/>
      <c r="AH33" s="1"/>
      <c r="AI33" s="11"/>
      <c r="AJ33" s="11"/>
    </row>
    <row r="34" spans="2:36" x14ac:dyDescent="0.3">
      <c r="B34" s="10"/>
      <c r="C34" s="10" t="s">
        <v>45</v>
      </c>
      <c r="D34" s="1"/>
      <c r="E34" s="1"/>
      <c r="F34" s="1"/>
      <c r="G34" s="1"/>
      <c r="H34" s="1"/>
      <c r="I34" s="1"/>
      <c r="J34" s="1"/>
      <c r="K34" s="11"/>
      <c r="L34" s="11"/>
      <c r="M34" s="1"/>
      <c r="N34" s="10"/>
      <c r="O34" s="10" t="s">
        <v>45</v>
      </c>
      <c r="P34" s="1"/>
      <c r="Q34" s="1"/>
      <c r="R34" s="1"/>
      <c r="S34" s="1"/>
      <c r="T34" s="1"/>
      <c r="U34" s="1"/>
      <c r="V34" s="1"/>
      <c r="W34" s="11"/>
      <c r="X34" s="11"/>
      <c r="Z34" s="10"/>
      <c r="AA34" s="10" t="s">
        <v>45</v>
      </c>
      <c r="AB34" s="1"/>
      <c r="AC34" s="1"/>
      <c r="AD34" s="1"/>
      <c r="AE34" s="1"/>
      <c r="AF34" s="1"/>
      <c r="AG34" s="1"/>
      <c r="AH34" s="1"/>
      <c r="AI34" s="11"/>
      <c r="AJ34" s="11"/>
    </row>
    <row r="35" spans="2:36" x14ac:dyDescent="0.3">
      <c r="B35" s="10"/>
      <c r="C35" s="10" t="s">
        <v>46</v>
      </c>
      <c r="D35" s="1"/>
      <c r="E35" s="1"/>
      <c r="F35" s="1"/>
      <c r="G35" s="1"/>
      <c r="H35" s="1"/>
      <c r="I35" s="1"/>
      <c r="J35" s="1"/>
      <c r="K35" s="11"/>
      <c r="L35" s="11"/>
      <c r="M35" s="1"/>
      <c r="N35" s="10"/>
      <c r="O35" s="10" t="s">
        <v>46</v>
      </c>
      <c r="P35" s="1"/>
      <c r="Q35" s="1"/>
      <c r="R35" s="1"/>
      <c r="S35" s="1"/>
      <c r="T35" s="1"/>
      <c r="U35" s="1"/>
      <c r="V35" s="1"/>
      <c r="W35" s="11"/>
      <c r="X35" s="11"/>
      <c r="Z35" s="10"/>
      <c r="AA35" s="10" t="s">
        <v>46</v>
      </c>
      <c r="AB35" s="1"/>
      <c r="AC35" s="1"/>
      <c r="AD35" s="1"/>
      <c r="AE35" s="1"/>
      <c r="AF35" s="1"/>
      <c r="AG35" s="1"/>
      <c r="AH35" s="1"/>
      <c r="AI35" s="11"/>
      <c r="AJ35" s="11"/>
    </row>
    <row r="36" spans="2:36" x14ac:dyDescent="0.3">
      <c r="B36" s="10"/>
      <c r="C36" s="10"/>
      <c r="D36" s="1"/>
      <c r="E36" s="1"/>
      <c r="F36" s="1"/>
      <c r="G36" s="1"/>
      <c r="H36" s="1"/>
      <c r="I36" s="1"/>
      <c r="J36" s="1"/>
      <c r="K36" s="11"/>
      <c r="L36" s="11"/>
      <c r="M36" s="1"/>
      <c r="N36" s="10"/>
      <c r="O36" s="10"/>
      <c r="P36" s="1"/>
      <c r="Q36" s="1"/>
      <c r="R36" s="1"/>
      <c r="S36" s="1"/>
      <c r="T36" s="1"/>
      <c r="U36" s="1"/>
      <c r="V36" s="1"/>
      <c r="W36" s="11"/>
      <c r="X36" s="11"/>
      <c r="Z36" s="10"/>
      <c r="AA36" s="10"/>
      <c r="AB36" s="1"/>
      <c r="AC36" s="1"/>
      <c r="AD36" s="1"/>
      <c r="AE36" s="1"/>
      <c r="AF36" s="1"/>
      <c r="AG36" s="1"/>
      <c r="AH36" s="1"/>
      <c r="AI36" s="11"/>
      <c r="AJ36" s="11"/>
    </row>
    <row r="37" spans="2:36" x14ac:dyDescent="0.3">
      <c r="B37" s="10"/>
      <c r="C37" s="19" t="s">
        <v>47</v>
      </c>
      <c r="D37" s="1"/>
      <c r="E37" s="1"/>
      <c r="F37" s="1"/>
      <c r="G37" s="1"/>
      <c r="H37" s="1"/>
      <c r="I37" s="1"/>
      <c r="J37" s="1"/>
      <c r="K37" s="11"/>
      <c r="L37" s="11"/>
      <c r="M37" s="1"/>
      <c r="N37" s="10"/>
      <c r="O37" s="19" t="s">
        <v>47</v>
      </c>
      <c r="P37" s="1"/>
      <c r="Q37" s="1"/>
      <c r="R37" s="1"/>
      <c r="S37" s="1"/>
      <c r="T37" s="1"/>
      <c r="U37" s="1"/>
      <c r="V37" s="1"/>
      <c r="W37" s="11"/>
      <c r="X37" s="11"/>
      <c r="Z37" s="10"/>
      <c r="AA37" s="19" t="s">
        <v>47</v>
      </c>
      <c r="AB37" s="1"/>
      <c r="AC37" s="1"/>
      <c r="AD37" s="1"/>
      <c r="AE37" s="1"/>
      <c r="AF37" s="1"/>
      <c r="AG37" s="1"/>
      <c r="AH37" s="1"/>
      <c r="AI37" s="11"/>
      <c r="AJ37" s="11"/>
    </row>
    <row r="38" spans="2:36" ht="6.95" customHeight="1" x14ac:dyDescent="0.3">
      <c r="B38" s="10"/>
      <c r="C38" s="10"/>
      <c r="D38" s="1"/>
      <c r="E38" s="1"/>
      <c r="F38" s="1"/>
      <c r="G38" s="1"/>
      <c r="H38" s="1"/>
      <c r="I38" s="1"/>
      <c r="J38" s="1"/>
      <c r="K38" s="11"/>
      <c r="L38" s="11"/>
      <c r="M38" s="1"/>
      <c r="N38" s="10"/>
      <c r="O38" s="10"/>
      <c r="P38" s="1"/>
      <c r="Q38" s="1"/>
      <c r="R38" s="1"/>
      <c r="S38" s="1"/>
      <c r="T38" s="1"/>
      <c r="U38" s="1"/>
      <c r="V38" s="1"/>
      <c r="W38" s="11"/>
      <c r="X38" s="11"/>
      <c r="Z38" s="10"/>
      <c r="AA38" s="10"/>
      <c r="AB38" s="1"/>
      <c r="AC38" s="1"/>
      <c r="AD38" s="1"/>
      <c r="AE38" s="1"/>
      <c r="AF38" s="1"/>
      <c r="AG38" s="1"/>
      <c r="AH38" s="1"/>
      <c r="AI38" s="11"/>
      <c r="AJ38" s="11"/>
    </row>
    <row r="39" spans="2:36" x14ac:dyDescent="0.3">
      <c r="B39" s="10"/>
      <c r="C39" s="10" t="s">
        <v>14</v>
      </c>
      <c r="D39" s="1"/>
      <c r="E39" s="1"/>
      <c r="F39" s="1"/>
      <c r="G39" s="1"/>
      <c r="H39" s="1"/>
      <c r="I39" s="1"/>
      <c r="J39" s="1"/>
      <c r="K39" s="11"/>
      <c r="L39" s="11"/>
      <c r="M39" s="1"/>
      <c r="N39" s="10"/>
      <c r="O39" s="10" t="s">
        <v>14</v>
      </c>
      <c r="P39" s="1"/>
      <c r="Q39" s="1"/>
      <c r="R39" s="1"/>
      <c r="S39" s="1"/>
      <c r="T39" s="1"/>
      <c r="U39" s="1"/>
      <c r="V39" s="1"/>
      <c r="W39" s="11"/>
      <c r="X39" s="11"/>
      <c r="Z39" s="10"/>
      <c r="AA39" s="10" t="s">
        <v>14</v>
      </c>
      <c r="AB39" s="1"/>
      <c r="AC39" s="1"/>
      <c r="AD39" s="1"/>
      <c r="AE39" s="1"/>
      <c r="AF39" s="1"/>
      <c r="AG39" s="1"/>
      <c r="AH39" s="1"/>
      <c r="AI39" s="11"/>
      <c r="AJ39" s="11"/>
    </row>
    <row r="40" spans="2:36" ht="6.95" customHeight="1" x14ac:dyDescent="0.3">
      <c r="B40" s="10"/>
      <c r="C40" s="10"/>
      <c r="D40" s="1"/>
      <c r="E40" s="1"/>
      <c r="F40" s="1"/>
      <c r="G40" s="1"/>
      <c r="H40" s="1"/>
      <c r="I40" s="1"/>
      <c r="J40" s="1"/>
      <c r="K40" s="11"/>
      <c r="L40" s="11"/>
      <c r="M40" s="1"/>
      <c r="N40" s="10"/>
      <c r="O40" s="10"/>
      <c r="P40" s="1"/>
      <c r="Q40" s="1"/>
      <c r="R40" s="1"/>
      <c r="S40" s="1"/>
      <c r="T40" s="1"/>
      <c r="U40" s="1"/>
      <c r="V40" s="1"/>
      <c r="W40" s="11"/>
      <c r="X40" s="11"/>
      <c r="Z40" s="10"/>
      <c r="AA40" s="10"/>
      <c r="AB40" s="1"/>
      <c r="AC40" s="1"/>
      <c r="AD40" s="1"/>
      <c r="AE40" s="1"/>
      <c r="AF40" s="1"/>
      <c r="AG40" s="1"/>
      <c r="AH40" s="1"/>
      <c r="AI40" s="11"/>
      <c r="AJ40" s="11"/>
    </row>
    <row r="41" spans="2:36" x14ac:dyDescent="0.3">
      <c r="B41" s="10"/>
      <c r="C41" s="10" t="s">
        <v>48</v>
      </c>
      <c r="D41" s="1"/>
      <c r="E41" s="1"/>
      <c r="F41" s="1"/>
      <c r="G41" s="1"/>
      <c r="H41" s="1"/>
      <c r="I41" s="1"/>
      <c r="J41" s="1"/>
      <c r="K41" s="11"/>
      <c r="L41" s="11"/>
      <c r="M41" s="1"/>
      <c r="N41" s="10"/>
      <c r="O41" s="10" t="s">
        <v>48</v>
      </c>
      <c r="P41" s="1"/>
      <c r="Q41" s="1"/>
      <c r="R41" s="1"/>
      <c r="S41" s="1"/>
      <c r="T41" s="1"/>
      <c r="U41" s="1"/>
      <c r="V41" s="1"/>
      <c r="W41" s="11"/>
      <c r="X41" s="11"/>
      <c r="Z41" s="10"/>
      <c r="AA41" s="10" t="s">
        <v>48</v>
      </c>
      <c r="AB41" s="1"/>
      <c r="AC41" s="1"/>
      <c r="AD41" s="1"/>
      <c r="AE41" s="1"/>
      <c r="AF41" s="1"/>
      <c r="AG41" s="1"/>
      <c r="AH41" s="1"/>
      <c r="AI41" s="11"/>
      <c r="AJ41" s="11"/>
    </row>
    <row r="42" spans="2:36" ht="6.95" customHeight="1" x14ac:dyDescent="0.3">
      <c r="B42" s="10"/>
      <c r="C42" s="10"/>
      <c r="D42" s="1"/>
      <c r="E42" s="1"/>
      <c r="F42" s="1"/>
      <c r="G42" s="1"/>
      <c r="H42" s="1"/>
      <c r="I42" s="1"/>
      <c r="J42" s="1"/>
      <c r="K42" s="11"/>
      <c r="L42" s="11"/>
      <c r="M42" s="1"/>
      <c r="N42" s="10"/>
      <c r="O42" s="10"/>
      <c r="P42" s="1"/>
      <c r="Q42" s="1"/>
      <c r="R42" s="1"/>
      <c r="S42" s="1"/>
      <c r="T42" s="1"/>
      <c r="U42" s="1"/>
      <c r="V42" s="1"/>
      <c r="W42" s="11"/>
      <c r="X42" s="11"/>
      <c r="Z42" s="10"/>
      <c r="AA42" s="10"/>
      <c r="AB42" s="1"/>
      <c r="AC42" s="1"/>
      <c r="AD42" s="1"/>
      <c r="AE42" s="1"/>
      <c r="AF42" s="1"/>
      <c r="AG42" s="1"/>
      <c r="AH42" s="1"/>
      <c r="AI42" s="11"/>
      <c r="AJ42" s="11"/>
    </row>
    <row r="43" spans="2:36" x14ac:dyDescent="0.3">
      <c r="B43" s="10"/>
      <c r="C43" s="21" t="s">
        <v>49</v>
      </c>
      <c r="D43" s="1"/>
      <c r="E43" s="1"/>
      <c r="F43" s="1"/>
      <c r="G43" s="1"/>
      <c r="H43" s="1"/>
      <c r="I43" s="1"/>
      <c r="J43" s="1"/>
      <c r="K43" s="11"/>
      <c r="L43" s="11"/>
      <c r="M43" s="1"/>
      <c r="N43" s="10"/>
      <c r="O43" s="21" t="s">
        <v>49</v>
      </c>
      <c r="P43" s="1"/>
      <c r="Q43" s="1"/>
      <c r="R43" s="1"/>
      <c r="S43" s="1"/>
      <c r="T43" s="1"/>
      <c r="U43" s="1"/>
      <c r="V43" s="1"/>
      <c r="W43" s="11"/>
      <c r="X43" s="11"/>
      <c r="Z43" s="10"/>
      <c r="AA43" s="21" t="s">
        <v>49</v>
      </c>
      <c r="AB43" s="1"/>
      <c r="AC43" s="1"/>
      <c r="AD43" s="1"/>
      <c r="AE43" s="1"/>
      <c r="AF43" s="1"/>
      <c r="AG43" s="1"/>
      <c r="AH43" s="1"/>
      <c r="AI43" s="11"/>
      <c r="AJ43" s="11"/>
    </row>
    <row r="44" spans="2:36" ht="16.5" customHeight="1" thickBot="1" x14ac:dyDescent="0.35">
      <c r="B44" s="10"/>
      <c r="C44" s="14"/>
      <c r="D44" s="15"/>
      <c r="E44" s="15"/>
      <c r="F44" s="15"/>
      <c r="G44" s="15"/>
      <c r="H44" s="15"/>
      <c r="I44" s="15"/>
      <c r="J44" s="15"/>
      <c r="K44" s="16"/>
      <c r="L44" s="11"/>
      <c r="M44" s="1"/>
      <c r="N44" s="10"/>
      <c r="O44" s="14"/>
      <c r="P44" s="15"/>
      <c r="Q44" s="15"/>
      <c r="R44" s="15"/>
      <c r="S44" s="15"/>
      <c r="T44" s="15"/>
      <c r="U44" s="15"/>
      <c r="V44" s="15"/>
      <c r="W44" s="16"/>
      <c r="X44" s="11"/>
      <c r="Z44" s="10"/>
      <c r="AA44" s="14"/>
      <c r="AB44" s="15"/>
      <c r="AC44" s="15"/>
      <c r="AD44" s="15"/>
      <c r="AE44" s="15"/>
      <c r="AF44" s="15"/>
      <c r="AG44" s="15"/>
      <c r="AH44" s="15"/>
      <c r="AI44" s="16"/>
      <c r="AJ44" s="11"/>
    </row>
    <row r="45" spans="2:36" ht="9.75" customHeight="1" thickBot="1" x14ac:dyDescent="0.35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1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6"/>
      <c r="Z45" s="14"/>
      <c r="AA45" s="15"/>
      <c r="AB45" s="15"/>
      <c r="AC45" s="15"/>
      <c r="AD45" s="15"/>
      <c r="AE45" s="15"/>
      <c r="AF45" s="15"/>
      <c r="AG45" s="15"/>
      <c r="AH45" s="15"/>
      <c r="AI45" s="15"/>
      <c r="AJ45" s="16"/>
    </row>
    <row r="46" spans="2:36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6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6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9">
    <mergeCell ref="B6:L6"/>
    <mergeCell ref="N6:X6"/>
    <mergeCell ref="Z6:AJ6"/>
    <mergeCell ref="B4:C4"/>
    <mergeCell ref="N4:O4"/>
    <mergeCell ref="Z4:AA4"/>
    <mergeCell ref="B5:L5"/>
    <mergeCell ref="N5:X5"/>
    <mergeCell ref="Z5:AJ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24A8D-419C-4E6D-BC5C-B2A314E3A3E7}">
  <sheetPr>
    <tabColor rgb="FFFF99FF"/>
  </sheetPr>
  <dimension ref="B1:AL48"/>
  <sheetViews>
    <sheetView zoomScale="90" zoomScaleNormal="90" workbookViewId="0">
      <selection activeCell="AG8" sqref="AG8"/>
    </sheetView>
  </sheetViews>
  <sheetFormatPr defaultRowHeight="16.5" x14ac:dyDescent="0.3"/>
  <cols>
    <col min="1" max="1" width="2.5" style="22" customWidth="1"/>
    <col min="2" max="2" width="1.625" style="22" customWidth="1"/>
    <col min="3" max="8" width="8.625" style="22" customWidth="1"/>
    <col min="9" max="9" width="15" style="22" customWidth="1"/>
    <col min="10" max="10" width="1.625" style="22" customWidth="1"/>
    <col min="11" max="11" width="8.625" style="22" customWidth="1"/>
    <col min="12" max="12" width="1.625" style="22" customWidth="1"/>
    <col min="13" max="13" width="2.5" style="22" customWidth="1"/>
    <col min="14" max="14" width="1.625" style="22" customWidth="1"/>
    <col min="15" max="15" width="8.75" style="32" customWidth="1"/>
    <col min="16" max="16" width="8.75" style="33" customWidth="1"/>
    <col min="17" max="20" width="8.75" style="22" customWidth="1"/>
    <col min="21" max="21" width="15" style="22" customWidth="1"/>
    <col min="22" max="22" width="1.625" style="22" customWidth="1"/>
    <col min="23" max="23" width="8.75" style="22" customWidth="1"/>
    <col min="24" max="24" width="1.625" style="22" customWidth="1"/>
    <col min="25" max="25" width="2.5" style="22" customWidth="1"/>
    <col min="26" max="26" width="1.625" style="22" customWidth="1"/>
    <col min="27" max="32" width="8.75" style="22" customWidth="1"/>
    <col min="33" max="33" width="15" style="22" customWidth="1"/>
    <col min="34" max="34" width="1.625" style="22" customWidth="1"/>
    <col min="35" max="35" width="8.75" style="22" customWidth="1"/>
    <col min="36" max="36" width="1.625" style="22" customWidth="1"/>
    <col min="37" max="16384" width="9" style="22"/>
  </cols>
  <sheetData>
    <row r="1" spans="2:38" ht="18.75" customHeight="1" x14ac:dyDescent="0.3">
      <c r="O1" s="22"/>
      <c r="P1" s="22"/>
      <c r="AF1" s="23"/>
    </row>
    <row r="2" spans="2:38" ht="36" customHeight="1" x14ac:dyDescent="0.3">
      <c r="C2" s="24" t="s">
        <v>54</v>
      </c>
      <c r="O2" s="22"/>
      <c r="P2" s="22"/>
      <c r="AF2" s="23"/>
    </row>
    <row r="3" spans="2:38" ht="15" customHeight="1" thickBot="1" x14ac:dyDescent="0.35">
      <c r="O3" s="22"/>
      <c r="P3" s="22"/>
      <c r="AF3" s="23"/>
    </row>
    <row r="4" spans="2:38" ht="16.5" customHeight="1" thickBot="1" x14ac:dyDescent="0.35">
      <c r="B4" s="130" t="s">
        <v>92</v>
      </c>
      <c r="C4" s="131"/>
      <c r="D4" s="8"/>
      <c r="E4" s="8"/>
      <c r="F4" s="8"/>
      <c r="G4" s="8"/>
      <c r="H4" s="8"/>
      <c r="I4" s="8"/>
      <c r="J4" s="8"/>
      <c r="K4" s="8"/>
      <c r="L4" s="9"/>
      <c r="M4" s="1"/>
      <c r="N4" s="130" t="s">
        <v>93</v>
      </c>
      <c r="O4" s="131"/>
      <c r="P4" s="8"/>
      <c r="Q4" s="8"/>
      <c r="R4" s="8"/>
      <c r="S4" s="8"/>
      <c r="T4" s="8"/>
      <c r="U4" s="8"/>
      <c r="V4" s="8"/>
      <c r="W4" s="8"/>
      <c r="X4" s="9"/>
      <c r="Z4" s="130" t="s">
        <v>94</v>
      </c>
      <c r="AA4" s="131"/>
      <c r="AB4" s="8"/>
      <c r="AC4" s="8"/>
      <c r="AD4" s="8"/>
      <c r="AE4" s="8"/>
      <c r="AF4" s="8"/>
      <c r="AG4" s="8"/>
      <c r="AH4" s="8"/>
      <c r="AI4" s="8"/>
      <c r="AJ4" s="9"/>
    </row>
    <row r="5" spans="2:38" ht="26.25" x14ac:dyDescent="0.3">
      <c r="B5" s="132" t="s">
        <v>96</v>
      </c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1"/>
      <c r="N5" s="132" t="s">
        <v>97</v>
      </c>
      <c r="O5" s="133"/>
      <c r="P5" s="133"/>
      <c r="Q5" s="133"/>
      <c r="R5" s="133"/>
      <c r="S5" s="133"/>
      <c r="T5" s="133"/>
      <c r="U5" s="133"/>
      <c r="V5" s="133"/>
      <c r="W5" s="133"/>
      <c r="X5" s="134"/>
      <c r="Z5" s="132" t="s">
        <v>98</v>
      </c>
      <c r="AA5" s="133"/>
      <c r="AB5" s="133"/>
      <c r="AC5" s="133"/>
      <c r="AD5" s="133"/>
      <c r="AE5" s="133"/>
      <c r="AF5" s="133"/>
      <c r="AG5" s="133"/>
      <c r="AH5" s="133"/>
      <c r="AI5" s="133"/>
      <c r="AJ5" s="134"/>
    </row>
    <row r="6" spans="2:38" ht="16.5" customHeight="1" x14ac:dyDescent="0.3">
      <c r="B6" s="135" t="s">
        <v>55</v>
      </c>
      <c r="C6" s="136"/>
      <c r="D6" s="136"/>
      <c r="E6" s="136"/>
      <c r="F6" s="136"/>
      <c r="G6" s="136"/>
      <c r="H6" s="136"/>
      <c r="I6" s="136"/>
      <c r="J6" s="136"/>
      <c r="K6" s="136"/>
      <c r="L6" s="137"/>
      <c r="M6" s="1"/>
      <c r="N6" s="135" t="s">
        <v>55</v>
      </c>
      <c r="O6" s="136"/>
      <c r="P6" s="136"/>
      <c r="Q6" s="136"/>
      <c r="R6" s="136"/>
      <c r="S6" s="136"/>
      <c r="T6" s="136"/>
      <c r="U6" s="136"/>
      <c r="V6" s="136"/>
      <c r="W6" s="136"/>
      <c r="X6" s="137"/>
      <c r="Z6" s="135" t="s">
        <v>55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</row>
    <row r="7" spans="2:38" ht="17.25" thickBot="1" x14ac:dyDescent="0.35">
      <c r="B7" s="10"/>
      <c r="C7" s="1"/>
      <c r="D7" s="1"/>
      <c r="E7" s="1"/>
      <c r="F7" s="1"/>
      <c r="G7" s="1"/>
      <c r="H7" s="1"/>
      <c r="I7" s="1"/>
      <c r="J7" s="1"/>
      <c r="K7" s="1"/>
      <c r="L7" s="11"/>
      <c r="M7" s="1"/>
      <c r="N7" s="10"/>
      <c r="O7" s="1"/>
      <c r="P7" s="1"/>
      <c r="Q7" s="1"/>
      <c r="R7" s="1"/>
      <c r="S7" s="1"/>
      <c r="T7" s="1"/>
      <c r="U7" s="1"/>
      <c r="V7" s="1"/>
      <c r="W7" s="1"/>
      <c r="X7" s="11"/>
      <c r="Z7" s="10"/>
      <c r="AA7" s="1"/>
      <c r="AB7" s="1"/>
      <c r="AC7" s="1"/>
      <c r="AD7" s="1"/>
      <c r="AE7" s="1"/>
      <c r="AF7" s="1"/>
      <c r="AG7" s="1"/>
      <c r="AH7" s="1"/>
      <c r="AI7" s="1"/>
      <c r="AJ7" s="11"/>
    </row>
    <row r="8" spans="2:38" ht="20.100000000000001" customHeight="1" thickBot="1" x14ac:dyDescent="0.35">
      <c r="B8" s="10"/>
      <c r="C8" s="2" t="s">
        <v>28</v>
      </c>
      <c r="D8" s="1"/>
      <c r="E8" s="1"/>
      <c r="F8" s="1"/>
      <c r="G8" s="1"/>
      <c r="H8" s="12" t="s">
        <v>3</v>
      </c>
      <c r="I8" s="3"/>
      <c r="J8" s="1"/>
      <c r="K8" s="1" t="s">
        <v>0</v>
      </c>
      <c r="L8" s="11"/>
      <c r="M8" s="1"/>
      <c r="N8" s="10"/>
      <c r="O8" s="2" t="s">
        <v>88</v>
      </c>
      <c r="P8" s="1"/>
      <c r="Q8" s="1"/>
      <c r="R8" s="1"/>
      <c r="S8" s="1"/>
      <c r="T8" s="12" t="s">
        <v>3</v>
      </c>
      <c r="U8" s="3"/>
      <c r="V8" s="1"/>
      <c r="W8" s="1" t="s">
        <v>0</v>
      </c>
      <c r="X8" s="11"/>
      <c r="Z8" s="10"/>
      <c r="AA8" s="2" t="s">
        <v>89</v>
      </c>
      <c r="AB8" s="1"/>
      <c r="AC8" s="1"/>
      <c r="AD8" s="1"/>
      <c r="AE8" s="1"/>
      <c r="AF8" s="12" t="s">
        <v>3</v>
      </c>
      <c r="AG8" s="3"/>
      <c r="AH8" s="1"/>
      <c r="AI8" s="1" t="s">
        <v>0</v>
      </c>
      <c r="AJ8" s="11"/>
    </row>
    <row r="9" spans="2:38" ht="6.95" customHeight="1" x14ac:dyDescent="0.3">
      <c r="B9" s="10"/>
      <c r="C9" s="2"/>
      <c r="D9" s="1"/>
      <c r="E9" s="1"/>
      <c r="F9" s="1"/>
      <c r="G9" s="1"/>
      <c r="H9" s="13"/>
      <c r="I9" s="4"/>
      <c r="J9" s="1"/>
      <c r="K9" s="1"/>
      <c r="L9" s="11"/>
      <c r="M9" s="1"/>
      <c r="N9" s="10"/>
      <c r="O9" s="2"/>
      <c r="P9" s="1"/>
      <c r="Q9" s="1"/>
      <c r="R9" s="1"/>
      <c r="S9" s="1"/>
      <c r="T9" s="13"/>
      <c r="U9" s="4"/>
      <c r="V9" s="1"/>
      <c r="W9" s="1"/>
      <c r="X9" s="11"/>
      <c r="Z9" s="10"/>
      <c r="AA9" s="2"/>
      <c r="AB9" s="1"/>
      <c r="AC9" s="1"/>
      <c r="AD9" s="1"/>
      <c r="AE9" s="1"/>
      <c r="AF9" s="13"/>
      <c r="AG9" s="4"/>
      <c r="AH9" s="1"/>
      <c r="AI9" s="1"/>
      <c r="AJ9" s="11"/>
    </row>
    <row r="10" spans="2:38" ht="20.100000000000001" customHeight="1" x14ac:dyDescent="0.3">
      <c r="B10" s="10"/>
      <c r="C10" s="25" t="s">
        <v>108</v>
      </c>
      <c r="D10" s="1"/>
      <c r="E10" s="1"/>
      <c r="F10" s="1"/>
      <c r="G10" s="1"/>
      <c r="H10" s="12"/>
      <c r="I10" s="26"/>
      <c r="J10" s="1"/>
      <c r="K10" s="1"/>
      <c r="L10" s="11"/>
      <c r="M10" s="1"/>
      <c r="N10" s="10"/>
      <c r="O10" s="25" t="s">
        <v>109</v>
      </c>
      <c r="P10" s="1"/>
      <c r="Q10" s="1"/>
      <c r="R10" s="1"/>
      <c r="S10" s="1"/>
      <c r="T10" s="12"/>
      <c r="U10" s="26"/>
      <c r="V10" s="1"/>
      <c r="W10" s="1"/>
      <c r="X10" s="11"/>
      <c r="Y10" s="1"/>
      <c r="Z10" s="10"/>
      <c r="AA10" s="25" t="s">
        <v>110</v>
      </c>
      <c r="AB10" s="1"/>
      <c r="AC10" s="1"/>
      <c r="AD10" s="1"/>
      <c r="AE10" s="1"/>
      <c r="AF10" s="12"/>
      <c r="AG10" s="26"/>
      <c r="AH10" s="1"/>
      <c r="AI10" s="1"/>
      <c r="AJ10" s="1"/>
      <c r="AK10" s="10"/>
    </row>
    <row r="11" spans="2:38" ht="19.5" customHeight="1" x14ac:dyDescent="0.3">
      <c r="B11" s="10"/>
      <c r="C11" s="28" t="s">
        <v>30</v>
      </c>
      <c r="D11" s="1"/>
      <c r="E11" s="1"/>
      <c r="F11" s="1"/>
      <c r="G11" s="1"/>
      <c r="H11" s="13"/>
      <c r="I11" s="4"/>
      <c r="J11" s="1"/>
      <c r="K11" s="1"/>
      <c r="L11" s="11"/>
      <c r="M11" s="1"/>
      <c r="N11" s="10"/>
      <c r="O11" s="28" t="s">
        <v>30</v>
      </c>
      <c r="P11" s="1"/>
      <c r="Q11" s="1"/>
      <c r="R11" s="1"/>
      <c r="S11" s="1"/>
      <c r="T11" s="13"/>
      <c r="U11" s="4"/>
      <c r="V11" s="1"/>
      <c r="W11" s="1"/>
      <c r="X11" s="11"/>
      <c r="Y11" s="1"/>
      <c r="Z11" s="10"/>
      <c r="AA11" s="28" t="s">
        <v>30</v>
      </c>
      <c r="AB11" s="1"/>
      <c r="AC11" s="1"/>
      <c r="AD11" s="1"/>
      <c r="AE11" s="1"/>
      <c r="AF11" s="12"/>
      <c r="AG11" s="26"/>
      <c r="AH11" s="1"/>
      <c r="AI11" s="1"/>
      <c r="AJ11" s="11"/>
      <c r="AK11" s="1"/>
      <c r="AL11" s="1"/>
    </row>
    <row r="12" spans="2:38" ht="6.95" customHeight="1" thickBot="1" x14ac:dyDescent="0.35">
      <c r="B12" s="10"/>
      <c r="C12" s="2"/>
      <c r="D12" s="1"/>
      <c r="E12" s="1"/>
      <c r="F12" s="1"/>
      <c r="G12" s="1"/>
      <c r="H12" s="13"/>
      <c r="I12" s="4"/>
      <c r="J12" s="1"/>
      <c r="K12" s="1"/>
      <c r="L12" s="11"/>
      <c r="M12" s="1"/>
      <c r="N12" s="10"/>
      <c r="O12" s="2"/>
      <c r="P12" s="1"/>
      <c r="Q12" s="1"/>
      <c r="R12" s="1"/>
      <c r="S12" s="1"/>
      <c r="T12" s="13"/>
      <c r="U12" s="4"/>
      <c r="V12" s="1"/>
      <c r="W12" s="1"/>
      <c r="X12" s="11"/>
      <c r="Z12" s="10"/>
      <c r="AA12" s="2"/>
      <c r="AB12" s="1"/>
      <c r="AC12" s="1"/>
      <c r="AD12" s="1"/>
      <c r="AE12" s="1"/>
      <c r="AF12" s="13"/>
      <c r="AG12" s="4"/>
      <c r="AH12" s="1"/>
      <c r="AI12" s="1"/>
      <c r="AJ12" s="11"/>
    </row>
    <row r="13" spans="2:38" ht="20.100000000000001" customHeight="1" thickBot="1" x14ac:dyDescent="0.35">
      <c r="B13" s="10"/>
      <c r="C13" s="2" t="s">
        <v>33</v>
      </c>
      <c r="D13" s="1"/>
      <c r="E13" s="1"/>
      <c r="F13" s="1"/>
      <c r="G13" s="1"/>
      <c r="H13" s="13" t="s">
        <v>4</v>
      </c>
      <c r="I13" s="5">
        <f>ROUND(IF(I8&lt;=5000000,I8*100/90,IF(AND(5000000&lt;I8,I8&lt;5555000),5555000,IF(I8&gt;5554000,I8,0))),-3)</f>
        <v>0</v>
      </c>
      <c r="J13" s="1"/>
      <c r="K13" s="1" t="s">
        <v>1</v>
      </c>
      <c r="L13" s="11"/>
      <c r="M13" s="1"/>
      <c r="N13" s="10"/>
      <c r="O13" s="2" t="s">
        <v>33</v>
      </c>
      <c r="P13" s="1"/>
      <c r="Q13" s="1"/>
      <c r="R13" s="1"/>
      <c r="S13" s="1"/>
      <c r="T13" s="13" t="s">
        <v>4</v>
      </c>
      <c r="U13" s="5">
        <f>ROUND(IF(U8&lt;=32000000,U8*100/90,IF(AND(32000000&lt;U8,U8&lt;35555000),35555000,IF(U8&gt;35554000,U8,0))),-3)</f>
        <v>0</v>
      </c>
      <c r="V13" s="1"/>
      <c r="W13" s="1" t="s">
        <v>1</v>
      </c>
      <c r="X13" s="11"/>
      <c r="Z13" s="10"/>
      <c r="AA13" s="2" t="s">
        <v>33</v>
      </c>
      <c r="AB13" s="1"/>
      <c r="AC13" s="1"/>
      <c r="AD13" s="1"/>
      <c r="AE13" s="1"/>
      <c r="AF13" s="13" t="s">
        <v>4</v>
      </c>
      <c r="AG13" s="5">
        <f>ROUND(IF(AG8&lt;=54000000,AG8*100/90,IF(AND(54000000&lt;AG8,AG8&lt;60000000),60000000,IF(AG8&gt;59999000,AG8,0))),-3)</f>
        <v>0</v>
      </c>
      <c r="AH13" s="1"/>
      <c r="AI13" s="1" t="s">
        <v>1</v>
      </c>
      <c r="AJ13" s="11"/>
    </row>
    <row r="14" spans="2:38" ht="6.95" customHeight="1" thickBot="1" x14ac:dyDescent="0.35">
      <c r="B14" s="10"/>
      <c r="C14" s="1"/>
      <c r="D14" s="1"/>
      <c r="E14" s="1"/>
      <c r="F14" s="1"/>
      <c r="G14" s="1"/>
      <c r="H14" s="13"/>
      <c r="I14" s="4"/>
      <c r="J14" s="1"/>
      <c r="K14" s="1"/>
      <c r="L14" s="11"/>
      <c r="M14" s="1"/>
      <c r="N14" s="10"/>
      <c r="O14" s="1"/>
      <c r="P14" s="1"/>
      <c r="Q14" s="1"/>
      <c r="R14" s="1"/>
      <c r="S14" s="1"/>
      <c r="T14" s="13"/>
      <c r="U14" s="4"/>
      <c r="V14" s="1"/>
      <c r="W14" s="1"/>
      <c r="X14" s="11"/>
      <c r="Z14" s="10"/>
      <c r="AA14" s="1"/>
      <c r="AB14" s="1"/>
      <c r="AC14" s="1"/>
      <c r="AD14" s="1"/>
      <c r="AE14" s="1"/>
      <c r="AF14" s="13"/>
      <c r="AG14" s="4"/>
      <c r="AH14" s="1"/>
      <c r="AI14" s="1"/>
      <c r="AJ14" s="11"/>
    </row>
    <row r="15" spans="2:38" ht="20.100000000000001" customHeight="1" thickBot="1" x14ac:dyDescent="0.35">
      <c r="B15" s="10"/>
      <c r="C15" s="2" t="s">
        <v>15</v>
      </c>
      <c r="D15" s="1"/>
      <c r="E15" s="1"/>
      <c r="F15" s="1"/>
      <c r="G15" s="1"/>
      <c r="H15" s="13" t="s">
        <v>5</v>
      </c>
      <c r="I15" s="5">
        <f>ROUND(IF(I8&lt;=5000000,I13-I8,IF(AND(5000000&lt;I8, I8&lt;5555000),I17+I19,IF(I8&gt;5554000,I13-5000000,0))),-3)</f>
        <v>0</v>
      </c>
      <c r="J15" s="1"/>
      <c r="K15" s="1" t="s">
        <v>2</v>
      </c>
      <c r="L15" s="11"/>
      <c r="M15" s="1"/>
      <c r="N15" s="10"/>
      <c r="O15" s="2" t="s">
        <v>34</v>
      </c>
      <c r="P15" s="1"/>
      <c r="Q15" s="1"/>
      <c r="R15" s="1"/>
      <c r="S15" s="1"/>
      <c r="T15" s="13" t="s">
        <v>5</v>
      </c>
      <c r="U15" s="5">
        <f>ROUND(IF(U8&lt;=32000000,U13-U8,IF(AND(32000000&lt;U8, U8&lt;35555000),U17+U19,IF(U8&gt;35554000,U13-32000000,0))),-3)</f>
        <v>0</v>
      </c>
      <c r="V15" s="1"/>
      <c r="W15" s="1" t="s">
        <v>2</v>
      </c>
      <c r="X15" s="11"/>
      <c r="Z15" s="10"/>
      <c r="AA15" s="2" t="s">
        <v>52</v>
      </c>
      <c r="AB15" s="1"/>
      <c r="AC15" s="1"/>
      <c r="AD15" s="1"/>
      <c r="AE15" s="1"/>
      <c r="AF15" s="13" t="s">
        <v>5</v>
      </c>
      <c r="AG15" s="5">
        <f>ROUNDUP(IF(AG8&lt;=54000000,AG13-AG8,IF(AND(54000000&lt;AG8, AG8&lt;60000000),AG17+AG19,IF(AG8&gt;59999000,AG13-54000000,0))),-3)</f>
        <v>0</v>
      </c>
      <c r="AH15" s="1"/>
      <c r="AI15" s="1" t="s">
        <v>2</v>
      </c>
      <c r="AJ15" s="11"/>
    </row>
    <row r="16" spans="2:38" ht="6.95" customHeight="1" thickBot="1" x14ac:dyDescent="0.35">
      <c r="B16" s="10"/>
      <c r="C16" s="1"/>
      <c r="D16" s="1"/>
      <c r="E16" s="1"/>
      <c r="F16" s="1"/>
      <c r="G16" s="1"/>
      <c r="H16" s="13"/>
      <c r="I16" s="4"/>
      <c r="J16" s="1"/>
      <c r="K16" s="1"/>
      <c r="L16" s="11"/>
      <c r="M16" s="1"/>
      <c r="N16" s="10"/>
      <c r="O16" s="1"/>
      <c r="P16" s="1"/>
      <c r="Q16" s="1"/>
      <c r="R16" s="1"/>
      <c r="S16" s="1"/>
      <c r="T16" s="13"/>
      <c r="U16" s="4"/>
      <c r="V16" s="1"/>
      <c r="W16" s="1"/>
      <c r="X16" s="11"/>
      <c r="Z16" s="10"/>
      <c r="AA16" s="1"/>
      <c r="AB16" s="1"/>
      <c r="AC16" s="1"/>
      <c r="AD16" s="1"/>
      <c r="AE16" s="1"/>
      <c r="AF16" s="13"/>
      <c r="AG16" s="4"/>
      <c r="AH16" s="1"/>
      <c r="AI16" s="1"/>
      <c r="AJ16" s="11"/>
    </row>
    <row r="17" spans="2:37" ht="20.100000000000001" customHeight="1" thickBot="1" x14ac:dyDescent="0.35">
      <c r="B17" s="10"/>
      <c r="C17" s="1"/>
      <c r="D17" s="1" t="s">
        <v>35</v>
      </c>
      <c r="E17" s="1"/>
      <c r="F17" s="1"/>
      <c r="G17" s="1"/>
      <c r="H17" s="13" t="s">
        <v>6</v>
      </c>
      <c r="I17" s="5">
        <f>ROUND(IF(I8&lt;=5000000,0,IF(AND(5000000&lt;I8,I8&lt;5555000),I8-5000000,IF(I8&gt;5554000,I15,0))),-3)</f>
        <v>0</v>
      </c>
      <c r="J17" s="1"/>
      <c r="K17" s="1" t="s">
        <v>0</v>
      </c>
      <c r="L17" s="11"/>
      <c r="M17" s="1"/>
      <c r="N17" s="10"/>
      <c r="O17" s="1"/>
      <c r="P17" s="1" t="s">
        <v>35</v>
      </c>
      <c r="Q17" s="1"/>
      <c r="R17" s="1"/>
      <c r="S17" s="1"/>
      <c r="T17" s="13" t="s">
        <v>6</v>
      </c>
      <c r="U17" s="5">
        <f>ROUND(IF(U8&lt;=32000000,0,IF(AND(32000000&lt;U8,U8&lt;35555000),U8-32000000,IF(U8&gt;35554000,U15,0))),-3)</f>
        <v>0</v>
      </c>
      <c r="V17" s="1"/>
      <c r="W17" s="1" t="s">
        <v>0</v>
      </c>
      <c r="X17" s="11"/>
      <c r="Z17" s="10"/>
      <c r="AA17" s="1"/>
      <c r="AB17" s="1" t="s">
        <v>35</v>
      </c>
      <c r="AC17" s="1"/>
      <c r="AD17" s="1"/>
      <c r="AE17" s="1"/>
      <c r="AF17" s="13" t="s">
        <v>6</v>
      </c>
      <c r="AG17" s="5">
        <f>ROUND(IF(AG8&lt;=54000000,0,IF(AND(54000000&lt;AG8,AG8&lt;60000000),AG8-54000000,IF(AG8&gt;59999000,AG15,0))),-3)</f>
        <v>0</v>
      </c>
      <c r="AH17" s="1"/>
      <c r="AI17" s="1" t="s">
        <v>0</v>
      </c>
      <c r="AJ17" s="11"/>
    </row>
    <row r="18" spans="2:37" ht="6.95" customHeight="1" thickBot="1" x14ac:dyDescent="0.35">
      <c r="B18" s="10"/>
      <c r="C18" s="1"/>
      <c r="D18" s="1"/>
      <c r="E18" s="1"/>
      <c r="F18" s="1"/>
      <c r="G18" s="1"/>
      <c r="H18" s="13"/>
      <c r="I18" s="4"/>
      <c r="J18" s="1"/>
      <c r="K18" s="1"/>
      <c r="L18" s="11"/>
      <c r="M18" s="1"/>
      <c r="N18" s="10"/>
      <c r="O18" s="1"/>
      <c r="P18" s="1"/>
      <c r="Q18" s="1"/>
      <c r="R18" s="1"/>
      <c r="S18" s="1"/>
      <c r="T18" s="13"/>
      <c r="U18" s="4"/>
      <c r="V18" s="1"/>
      <c r="W18" s="1"/>
      <c r="X18" s="11"/>
      <c r="Z18" s="10"/>
      <c r="AA18" s="1"/>
      <c r="AB18" s="1"/>
      <c r="AC18" s="1"/>
      <c r="AD18" s="1"/>
      <c r="AE18" s="1"/>
      <c r="AF18" s="13"/>
      <c r="AG18" s="4"/>
      <c r="AH18" s="1"/>
      <c r="AI18" s="1"/>
      <c r="AJ18" s="11"/>
    </row>
    <row r="19" spans="2:37" ht="20.100000000000001" customHeight="1" thickBot="1" x14ac:dyDescent="0.35">
      <c r="B19" s="10"/>
      <c r="C19" s="1"/>
      <c r="D19" s="1" t="s">
        <v>37</v>
      </c>
      <c r="E19" s="1"/>
      <c r="F19" s="1"/>
      <c r="G19" s="1"/>
      <c r="H19" s="13" t="s">
        <v>38</v>
      </c>
      <c r="I19" s="5">
        <f>ROUND(IF(I8&lt;=5000000,I13*0.1,IF(AND(5000000&lt;I8,I8&lt;5555000),I13-I17-I21,IF(I8&gt;5554000,0,0))),-3)</f>
        <v>0</v>
      </c>
      <c r="J19" s="1"/>
      <c r="K19" s="1" t="s">
        <v>1</v>
      </c>
      <c r="L19" s="11"/>
      <c r="M19" s="1"/>
      <c r="N19" s="10"/>
      <c r="O19" s="1"/>
      <c r="P19" s="1" t="s">
        <v>37</v>
      </c>
      <c r="Q19" s="1"/>
      <c r="R19" s="1"/>
      <c r="S19" s="1"/>
      <c r="T19" s="13" t="s">
        <v>38</v>
      </c>
      <c r="U19" s="5">
        <f>ROUND(IF(U8&lt;=32000000,U13*0.1,IF(AND(32000000&lt;U8,U8&lt;35555000),U13-U17-U21,IF(U8&gt;35554000,0,0))),-3)</f>
        <v>0</v>
      </c>
      <c r="V19" s="1"/>
      <c r="W19" s="1" t="s">
        <v>1</v>
      </c>
      <c r="X19" s="11"/>
      <c r="Z19" s="10"/>
      <c r="AA19" s="1"/>
      <c r="AB19" s="1" t="s">
        <v>37</v>
      </c>
      <c r="AC19" s="1"/>
      <c r="AD19" s="1"/>
      <c r="AE19" s="1"/>
      <c r="AF19" s="13" t="s">
        <v>38</v>
      </c>
      <c r="AG19" s="5">
        <f>ROUND(IF(AG8&lt;=54000000,AG13*0.1,IF(AND(54000000&lt;AG8,AG8&lt;60000000),AG13-AG17-AG21,IF(AG8&gt;59999000,0,0))),-3)</f>
        <v>0</v>
      </c>
      <c r="AH19" s="1"/>
      <c r="AI19" s="1" t="s">
        <v>1</v>
      </c>
      <c r="AJ19" s="11"/>
    </row>
    <row r="20" spans="2:37" ht="17.25" thickBot="1" x14ac:dyDescent="0.35">
      <c r="B20" s="10"/>
      <c r="C20" s="1"/>
      <c r="D20" s="1"/>
      <c r="E20" s="1"/>
      <c r="F20" s="1"/>
      <c r="G20" s="1"/>
      <c r="H20" s="13"/>
      <c r="I20" s="1"/>
      <c r="J20" s="1"/>
      <c r="K20" s="1"/>
      <c r="L20" s="11"/>
      <c r="M20" s="1"/>
      <c r="N20" s="10"/>
      <c r="O20" s="1"/>
      <c r="P20" s="1"/>
      <c r="Q20" s="1"/>
      <c r="R20" s="1"/>
      <c r="S20" s="1"/>
      <c r="T20" s="13"/>
      <c r="U20" s="1"/>
      <c r="V20" s="1"/>
      <c r="W20" s="1"/>
      <c r="X20" s="11"/>
      <c r="Z20" s="10"/>
      <c r="AA20" s="1"/>
      <c r="AB20" s="1"/>
      <c r="AC20" s="1"/>
      <c r="AD20" s="1"/>
      <c r="AE20" s="1"/>
      <c r="AF20" s="13"/>
      <c r="AG20" s="1"/>
      <c r="AH20" s="1"/>
      <c r="AI20" s="1"/>
      <c r="AJ20" s="11"/>
    </row>
    <row r="21" spans="2:37" ht="20.100000000000001" customHeight="1" thickBot="1" x14ac:dyDescent="0.35">
      <c r="B21" s="10"/>
      <c r="C21" s="1" t="s">
        <v>22</v>
      </c>
      <c r="D21" s="1"/>
      <c r="E21" s="1"/>
      <c r="F21" s="1"/>
      <c r="G21" s="1"/>
      <c r="H21" s="13" t="s">
        <v>40</v>
      </c>
      <c r="I21" s="6">
        <f>ROUND(IF(I8&lt;=5000000,I8,IF(AND(5000000&lt;I8,I8&lt;5555000),5000000,IF(5554000&lt;I8,5000000,0))),-3)</f>
        <v>0</v>
      </c>
      <c r="J21" s="1"/>
      <c r="K21" s="1" t="s">
        <v>1</v>
      </c>
      <c r="L21" s="11"/>
      <c r="M21" s="1"/>
      <c r="N21" s="10"/>
      <c r="O21" s="1" t="s">
        <v>22</v>
      </c>
      <c r="P21" s="1"/>
      <c r="Q21" s="1"/>
      <c r="R21" s="1"/>
      <c r="S21" s="1"/>
      <c r="T21" s="13" t="s">
        <v>40</v>
      </c>
      <c r="U21" s="6">
        <f>ROUND(IF(U8&lt;=32000000,U8,IF(AND(32000000&lt;U8,U8&lt;35555000),32000000,IF(35554000&lt;U8,32000000,0))),-3)</f>
        <v>0</v>
      </c>
      <c r="V21" s="1"/>
      <c r="W21" s="1" t="s">
        <v>1</v>
      </c>
      <c r="X21" s="11"/>
      <c r="Z21" s="10"/>
      <c r="AA21" s="1" t="s">
        <v>22</v>
      </c>
      <c r="AB21" s="1"/>
      <c r="AC21" s="1"/>
      <c r="AD21" s="1"/>
      <c r="AE21" s="1"/>
      <c r="AF21" s="13" t="s">
        <v>40</v>
      </c>
      <c r="AG21" s="6">
        <f>ROUND(IF(AG8&lt;=54000000,AG8,IF(AND(54000000&lt;AG8,AG8&lt;60000000),54000000,IF(59999000&lt;AG8,54000000,0))),-3)</f>
        <v>0</v>
      </c>
      <c r="AH21" s="1"/>
      <c r="AI21" s="1" t="s">
        <v>1</v>
      </c>
      <c r="AJ21" s="11"/>
    </row>
    <row r="22" spans="2:37" ht="17.25" thickBot="1" x14ac:dyDescent="0.35">
      <c r="B22" s="10"/>
      <c r="C22" s="1"/>
      <c r="D22" s="1"/>
      <c r="E22" s="1"/>
      <c r="F22" s="1"/>
      <c r="G22" s="1"/>
      <c r="H22" s="1"/>
      <c r="I22" s="1"/>
      <c r="J22" s="1"/>
      <c r="K22" s="1"/>
      <c r="L22" s="11"/>
      <c r="M22" s="1"/>
      <c r="N22" s="10"/>
      <c r="O22" s="1"/>
      <c r="P22" s="1"/>
      <c r="Q22" s="1"/>
      <c r="R22" s="1"/>
      <c r="S22" s="1"/>
      <c r="T22" s="1"/>
      <c r="U22" s="1"/>
      <c r="V22" s="1"/>
      <c r="W22" s="1"/>
      <c r="X22" s="11"/>
      <c r="Z22" s="10"/>
      <c r="AA22" s="1"/>
      <c r="AB22" s="1"/>
      <c r="AC22" s="1"/>
      <c r="AD22" s="1"/>
      <c r="AE22" s="1"/>
      <c r="AF22" s="1"/>
      <c r="AG22" s="1"/>
      <c r="AH22" s="1"/>
      <c r="AI22" s="1"/>
      <c r="AJ22" s="11"/>
    </row>
    <row r="23" spans="2:37" x14ac:dyDescent="0.3">
      <c r="B23" s="10"/>
      <c r="C23" s="7"/>
      <c r="D23" s="8"/>
      <c r="E23" s="8"/>
      <c r="F23" s="8"/>
      <c r="G23" s="8"/>
      <c r="H23" s="8"/>
      <c r="I23" s="8"/>
      <c r="J23" s="8"/>
      <c r="K23" s="9"/>
      <c r="L23" s="11"/>
      <c r="M23" s="1"/>
      <c r="N23" s="10"/>
      <c r="O23" s="7"/>
      <c r="P23" s="8"/>
      <c r="Q23" s="8"/>
      <c r="R23" s="8"/>
      <c r="S23" s="8"/>
      <c r="T23" s="8"/>
      <c r="U23" s="8"/>
      <c r="V23" s="8"/>
      <c r="W23" s="9"/>
      <c r="X23" s="11"/>
      <c r="Z23" s="10"/>
      <c r="AA23" s="7"/>
      <c r="AB23" s="8"/>
      <c r="AC23" s="8"/>
      <c r="AD23" s="8"/>
      <c r="AE23" s="8"/>
      <c r="AF23" s="8"/>
      <c r="AG23" s="8"/>
      <c r="AH23" s="8"/>
      <c r="AI23" s="9"/>
      <c r="AJ23" s="11"/>
    </row>
    <row r="24" spans="2:37" x14ac:dyDescent="0.3">
      <c r="B24" s="10"/>
      <c r="C24" s="19" t="s">
        <v>7</v>
      </c>
      <c r="D24" s="1"/>
      <c r="E24" s="1"/>
      <c r="F24" s="1"/>
      <c r="G24" s="1"/>
      <c r="H24" s="1"/>
      <c r="I24" s="1"/>
      <c r="J24" s="1"/>
      <c r="K24" s="11"/>
      <c r="L24" s="11"/>
      <c r="M24" s="1"/>
      <c r="N24" s="10"/>
      <c r="O24" s="19" t="s">
        <v>7</v>
      </c>
      <c r="P24" s="1"/>
      <c r="Q24" s="1"/>
      <c r="R24" s="1"/>
      <c r="S24" s="1"/>
      <c r="T24" s="1"/>
      <c r="U24" s="1"/>
      <c r="V24" s="1"/>
      <c r="W24" s="11"/>
      <c r="X24" s="11"/>
      <c r="Z24" s="10"/>
      <c r="AA24" s="19" t="s">
        <v>42</v>
      </c>
      <c r="AB24" s="1"/>
      <c r="AC24" s="1"/>
      <c r="AD24" s="1"/>
      <c r="AE24" s="1"/>
      <c r="AF24" s="1"/>
      <c r="AG24" s="1"/>
      <c r="AH24" s="1"/>
      <c r="AI24" s="11"/>
      <c r="AJ24" s="11"/>
    </row>
    <row r="25" spans="2:37" ht="6.75" customHeight="1" x14ac:dyDescent="0.3">
      <c r="B25" s="10"/>
      <c r="C25" s="10"/>
      <c r="D25" s="1"/>
      <c r="E25" s="1"/>
      <c r="F25" s="1"/>
      <c r="G25" s="1"/>
      <c r="H25" s="1"/>
      <c r="I25" s="1"/>
      <c r="J25" s="1"/>
      <c r="K25" s="11"/>
      <c r="L25" s="11"/>
      <c r="M25" s="1"/>
      <c r="N25" s="10"/>
      <c r="O25" s="10"/>
      <c r="P25" s="1"/>
      <c r="Q25" s="1"/>
      <c r="R25" s="1"/>
      <c r="S25" s="1"/>
      <c r="T25" s="1"/>
      <c r="U25" s="1"/>
      <c r="V25" s="1"/>
      <c r="W25" s="11"/>
      <c r="X25" s="11"/>
      <c r="Z25" s="10"/>
      <c r="AA25" s="19"/>
      <c r="AB25" s="1"/>
      <c r="AC25" s="1"/>
      <c r="AD25" s="1"/>
      <c r="AE25" s="1"/>
      <c r="AF25" s="1"/>
      <c r="AG25" s="1"/>
      <c r="AH25" s="1"/>
      <c r="AI25" s="11"/>
      <c r="AJ25" s="11"/>
    </row>
    <row r="26" spans="2:37" x14ac:dyDescent="0.3">
      <c r="B26" s="10"/>
      <c r="C26" s="10" t="s">
        <v>16</v>
      </c>
      <c r="D26" s="1"/>
      <c r="E26" s="1"/>
      <c r="F26" s="1"/>
      <c r="G26" s="1"/>
      <c r="H26" s="1"/>
      <c r="I26" s="1"/>
      <c r="J26" s="1"/>
      <c r="K26" s="11"/>
      <c r="L26" s="11"/>
      <c r="M26" s="1"/>
      <c r="N26" s="10"/>
      <c r="O26" s="10" t="s">
        <v>90</v>
      </c>
      <c r="P26" s="1"/>
      <c r="Q26" s="1"/>
      <c r="R26" s="1"/>
      <c r="S26" s="1"/>
      <c r="T26" s="1"/>
      <c r="U26" s="1"/>
      <c r="V26" s="1"/>
      <c r="W26" s="11"/>
      <c r="X26" s="11"/>
      <c r="Z26" s="10"/>
      <c r="AA26" s="10" t="s">
        <v>91</v>
      </c>
      <c r="AB26" s="1"/>
      <c r="AC26" s="1"/>
      <c r="AD26" s="1"/>
      <c r="AE26" s="1"/>
      <c r="AF26" s="1"/>
      <c r="AG26" s="1"/>
      <c r="AH26" s="1"/>
      <c r="AI26" s="11"/>
      <c r="AJ26" s="11"/>
    </row>
    <row r="27" spans="2:37" ht="6.95" customHeight="1" x14ac:dyDescent="0.3">
      <c r="B27" s="10"/>
      <c r="C27" s="10"/>
      <c r="D27" s="1"/>
      <c r="E27" s="1"/>
      <c r="F27" s="1"/>
      <c r="G27" s="1"/>
      <c r="H27" s="1"/>
      <c r="I27" s="1"/>
      <c r="J27" s="1"/>
      <c r="K27" s="11"/>
      <c r="L27" s="11"/>
      <c r="M27" s="1"/>
      <c r="N27" s="10"/>
      <c r="O27" s="10"/>
      <c r="P27" s="1"/>
      <c r="Q27" s="1"/>
      <c r="R27" s="1"/>
      <c r="S27" s="1"/>
      <c r="T27" s="1"/>
      <c r="U27" s="1"/>
      <c r="V27" s="1"/>
      <c r="W27" s="11"/>
      <c r="X27" s="11"/>
      <c r="Z27" s="10"/>
      <c r="AA27" s="10"/>
      <c r="AB27" s="1"/>
      <c r="AC27" s="1"/>
      <c r="AD27" s="1"/>
      <c r="AE27" s="1"/>
      <c r="AF27" s="1"/>
      <c r="AG27" s="1"/>
      <c r="AH27" s="1"/>
      <c r="AI27" s="11"/>
      <c r="AJ27" s="11"/>
    </row>
    <row r="28" spans="2:37" ht="16.5" customHeight="1" x14ac:dyDescent="0.3">
      <c r="B28" s="10"/>
      <c r="C28" s="21" t="s">
        <v>24</v>
      </c>
      <c r="D28" s="1"/>
      <c r="E28" s="1"/>
      <c r="F28" s="1"/>
      <c r="G28" s="1"/>
      <c r="H28" s="1"/>
      <c r="I28" s="1"/>
      <c r="J28" s="1"/>
      <c r="K28" s="11"/>
      <c r="L28" s="11"/>
      <c r="M28" s="1"/>
      <c r="N28" s="10"/>
      <c r="O28" s="21" t="s">
        <v>25</v>
      </c>
      <c r="P28" s="1"/>
      <c r="Q28" s="1"/>
      <c r="R28" s="1"/>
      <c r="S28" s="1"/>
      <c r="T28" s="1"/>
      <c r="U28" s="1"/>
      <c r="V28" s="1"/>
      <c r="W28" s="11"/>
      <c r="X28" s="11"/>
      <c r="Y28" s="1"/>
      <c r="Z28" s="10"/>
      <c r="AA28" s="21" t="s">
        <v>25</v>
      </c>
      <c r="AB28" s="1"/>
      <c r="AC28" s="1"/>
      <c r="AD28" s="1"/>
      <c r="AE28" s="1"/>
      <c r="AF28" s="13"/>
      <c r="AG28" s="1"/>
      <c r="AH28" s="1"/>
      <c r="AI28" s="1"/>
      <c r="AJ28" s="30"/>
      <c r="AK28" s="1"/>
    </row>
    <row r="29" spans="2:37" x14ac:dyDescent="0.3">
      <c r="B29" s="10"/>
      <c r="C29" s="27" t="s">
        <v>111</v>
      </c>
      <c r="D29" s="1"/>
      <c r="E29" s="1"/>
      <c r="F29" s="1"/>
      <c r="G29" s="1"/>
      <c r="H29" s="1"/>
      <c r="I29" s="1"/>
      <c r="J29" s="1"/>
      <c r="K29" s="11"/>
      <c r="L29" s="11"/>
      <c r="M29" s="1"/>
      <c r="N29" s="10"/>
      <c r="O29" s="27" t="s">
        <v>112</v>
      </c>
      <c r="P29" s="1"/>
      <c r="Q29" s="1"/>
      <c r="R29" s="1"/>
      <c r="S29" s="1"/>
      <c r="T29" s="1"/>
      <c r="U29" s="1"/>
      <c r="V29" s="1"/>
      <c r="W29" s="11"/>
      <c r="X29" s="11"/>
      <c r="Y29" s="1"/>
      <c r="Z29" s="10"/>
      <c r="AA29" s="27" t="s">
        <v>113</v>
      </c>
      <c r="AB29" s="1"/>
      <c r="AC29" s="1"/>
      <c r="AD29" s="1"/>
      <c r="AE29" s="1"/>
      <c r="AF29" s="13"/>
      <c r="AG29" s="1"/>
      <c r="AH29" s="1"/>
      <c r="AI29" s="1"/>
      <c r="AJ29" s="30"/>
      <c r="AK29" s="1"/>
    </row>
    <row r="30" spans="2:37" ht="6.95" customHeight="1" x14ac:dyDescent="0.3">
      <c r="B30" s="10"/>
      <c r="C30" s="10"/>
      <c r="D30" s="1"/>
      <c r="E30" s="1"/>
      <c r="F30" s="1"/>
      <c r="G30" s="1"/>
      <c r="H30" s="1"/>
      <c r="I30" s="1"/>
      <c r="J30" s="1"/>
      <c r="K30" s="11"/>
      <c r="L30" s="11"/>
      <c r="M30" s="1"/>
      <c r="N30" s="10"/>
      <c r="O30" s="10"/>
      <c r="P30" s="1"/>
      <c r="Q30" s="1"/>
      <c r="R30" s="1"/>
      <c r="S30" s="1"/>
      <c r="T30" s="1"/>
      <c r="U30" s="1"/>
      <c r="V30" s="1"/>
      <c r="W30" s="11"/>
      <c r="X30" s="11"/>
      <c r="Z30" s="10"/>
      <c r="AA30" s="10"/>
      <c r="AB30" s="1"/>
      <c r="AC30" s="1"/>
      <c r="AD30" s="1"/>
      <c r="AE30" s="1"/>
      <c r="AF30" s="1"/>
      <c r="AG30" s="1"/>
      <c r="AH30" s="1"/>
      <c r="AI30" s="11"/>
      <c r="AJ30" s="11"/>
    </row>
    <row r="31" spans="2:37" x14ac:dyDescent="0.3">
      <c r="B31" s="10"/>
      <c r="C31" s="10" t="s">
        <v>43</v>
      </c>
      <c r="D31" s="1"/>
      <c r="E31" s="1"/>
      <c r="F31" s="1"/>
      <c r="G31" s="1"/>
      <c r="H31" s="1"/>
      <c r="I31" s="1"/>
      <c r="J31" s="1"/>
      <c r="K31" s="11"/>
      <c r="L31" s="11"/>
      <c r="M31" s="1"/>
      <c r="N31" s="10"/>
      <c r="O31" s="10" t="s">
        <v>43</v>
      </c>
      <c r="P31" s="1"/>
      <c r="Q31" s="1"/>
      <c r="R31" s="1"/>
      <c r="S31" s="1"/>
      <c r="T31" s="1"/>
      <c r="U31" s="1"/>
      <c r="V31" s="1"/>
      <c r="W31" s="11"/>
      <c r="X31" s="11"/>
      <c r="Z31" s="10"/>
      <c r="AA31" s="10" t="s">
        <v>43</v>
      </c>
      <c r="AB31" s="1"/>
      <c r="AC31" s="1"/>
      <c r="AD31" s="1"/>
      <c r="AE31" s="1"/>
      <c r="AF31" s="1"/>
      <c r="AG31" s="1"/>
      <c r="AH31" s="1"/>
      <c r="AI31" s="11"/>
      <c r="AJ31" s="11"/>
    </row>
    <row r="32" spans="2:37" x14ac:dyDescent="0.3">
      <c r="B32" s="10"/>
      <c r="C32" s="10" t="s">
        <v>44</v>
      </c>
      <c r="D32" s="1"/>
      <c r="E32" s="1"/>
      <c r="F32" s="1"/>
      <c r="G32" s="1"/>
      <c r="H32" s="1"/>
      <c r="I32" s="1"/>
      <c r="J32" s="1"/>
      <c r="K32" s="11"/>
      <c r="L32" s="11"/>
      <c r="M32" s="1"/>
      <c r="N32" s="10"/>
      <c r="O32" s="10" t="s">
        <v>44</v>
      </c>
      <c r="P32" s="1"/>
      <c r="Q32" s="1"/>
      <c r="R32" s="1"/>
      <c r="S32" s="1"/>
      <c r="T32" s="1"/>
      <c r="U32" s="1"/>
      <c r="V32" s="1"/>
      <c r="W32" s="11"/>
      <c r="X32" s="11"/>
      <c r="Z32" s="10"/>
      <c r="AA32" s="10" t="s">
        <v>44</v>
      </c>
      <c r="AB32" s="1"/>
      <c r="AC32" s="1"/>
      <c r="AD32" s="1"/>
      <c r="AE32" s="1"/>
      <c r="AF32" s="1"/>
      <c r="AG32" s="1"/>
      <c r="AH32" s="1"/>
      <c r="AI32" s="11"/>
      <c r="AJ32" s="11"/>
    </row>
    <row r="33" spans="2:36" ht="6.95" customHeight="1" x14ac:dyDescent="0.3">
      <c r="B33" s="10"/>
      <c r="C33" s="10"/>
      <c r="D33" s="1"/>
      <c r="E33" s="1"/>
      <c r="F33" s="1"/>
      <c r="G33" s="1"/>
      <c r="H33" s="1"/>
      <c r="I33" s="1"/>
      <c r="J33" s="1"/>
      <c r="K33" s="11"/>
      <c r="L33" s="11"/>
      <c r="M33" s="1"/>
      <c r="N33" s="10"/>
      <c r="O33" s="10"/>
      <c r="P33" s="1"/>
      <c r="Q33" s="1"/>
      <c r="R33" s="1"/>
      <c r="S33" s="1"/>
      <c r="T33" s="1"/>
      <c r="U33" s="1"/>
      <c r="V33" s="1"/>
      <c r="W33" s="11"/>
      <c r="X33" s="11"/>
      <c r="Z33" s="10"/>
      <c r="AA33" s="10"/>
      <c r="AB33" s="1"/>
      <c r="AC33" s="1"/>
      <c r="AD33" s="1"/>
      <c r="AE33" s="1"/>
      <c r="AF33" s="1"/>
      <c r="AG33" s="1"/>
      <c r="AH33" s="1"/>
      <c r="AI33" s="11"/>
      <c r="AJ33" s="11"/>
    </row>
    <row r="34" spans="2:36" x14ac:dyDescent="0.3">
      <c r="B34" s="10"/>
      <c r="C34" s="10" t="s">
        <v>45</v>
      </c>
      <c r="D34" s="1"/>
      <c r="E34" s="1"/>
      <c r="F34" s="1"/>
      <c r="G34" s="1"/>
      <c r="H34" s="1"/>
      <c r="I34" s="1"/>
      <c r="J34" s="1"/>
      <c r="K34" s="11"/>
      <c r="L34" s="11"/>
      <c r="M34" s="1"/>
      <c r="N34" s="10"/>
      <c r="O34" s="10" t="s">
        <v>45</v>
      </c>
      <c r="P34" s="1"/>
      <c r="Q34" s="1"/>
      <c r="R34" s="1"/>
      <c r="S34" s="1"/>
      <c r="T34" s="1"/>
      <c r="U34" s="1"/>
      <c r="V34" s="1"/>
      <c r="W34" s="11"/>
      <c r="X34" s="11"/>
      <c r="Z34" s="10"/>
      <c r="AA34" s="10" t="s">
        <v>45</v>
      </c>
      <c r="AB34" s="1"/>
      <c r="AC34" s="1"/>
      <c r="AD34" s="1"/>
      <c r="AE34" s="1"/>
      <c r="AF34" s="1"/>
      <c r="AG34" s="1"/>
      <c r="AH34" s="1"/>
      <c r="AI34" s="11"/>
      <c r="AJ34" s="11"/>
    </row>
    <row r="35" spans="2:36" x14ac:dyDescent="0.3">
      <c r="B35" s="10"/>
      <c r="C35" s="10" t="s">
        <v>46</v>
      </c>
      <c r="D35" s="1"/>
      <c r="E35" s="1"/>
      <c r="F35" s="1"/>
      <c r="G35" s="1"/>
      <c r="H35" s="1"/>
      <c r="I35" s="1"/>
      <c r="J35" s="1"/>
      <c r="K35" s="11"/>
      <c r="L35" s="11"/>
      <c r="M35" s="1"/>
      <c r="N35" s="10"/>
      <c r="O35" s="10" t="s">
        <v>46</v>
      </c>
      <c r="P35" s="1"/>
      <c r="Q35" s="1"/>
      <c r="R35" s="1"/>
      <c r="S35" s="1"/>
      <c r="T35" s="1"/>
      <c r="U35" s="1"/>
      <c r="V35" s="1"/>
      <c r="W35" s="11"/>
      <c r="X35" s="11"/>
      <c r="Z35" s="10"/>
      <c r="AA35" s="10" t="s">
        <v>46</v>
      </c>
      <c r="AB35" s="1"/>
      <c r="AC35" s="1"/>
      <c r="AD35" s="1"/>
      <c r="AE35" s="1"/>
      <c r="AF35" s="1"/>
      <c r="AG35" s="1"/>
      <c r="AH35" s="1"/>
      <c r="AI35" s="11"/>
      <c r="AJ35" s="11"/>
    </row>
    <row r="36" spans="2:36" x14ac:dyDescent="0.3">
      <c r="B36" s="10"/>
      <c r="C36" s="10"/>
      <c r="D36" s="1"/>
      <c r="E36" s="1"/>
      <c r="F36" s="1"/>
      <c r="G36" s="1"/>
      <c r="H36" s="1"/>
      <c r="I36" s="1"/>
      <c r="J36" s="1"/>
      <c r="K36" s="11"/>
      <c r="L36" s="11"/>
      <c r="M36" s="1"/>
      <c r="N36" s="10"/>
      <c r="O36" s="10"/>
      <c r="P36" s="1"/>
      <c r="Q36" s="1"/>
      <c r="R36" s="1"/>
      <c r="S36" s="1"/>
      <c r="T36" s="1"/>
      <c r="U36" s="1"/>
      <c r="V36" s="1"/>
      <c r="W36" s="11"/>
      <c r="X36" s="11"/>
      <c r="Z36" s="10"/>
      <c r="AA36" s="10"/>
      <c r="AB36" s="1"/>
      <c r="AC36" s="1"/>
      <c r="AD36" s="1"/>
      <c r="AE36" s="1"/>
      <c r="AF36" s="1"/>
      <c r="AG36" s="1"/>
      <c r="AH36" s="1"/>
      <c r="AI36" s="11"/>
      <c r="AJ36" s="11"/>
    </row>
    <row r="37" spans="2:36" x14ac:dyDescent="0.3">
      <c r="B37" s="10"/>
      <c r="C37" s="19" t="s">
        <v>47</v>
      </c>
      <c r="D37" s="1"/>
      <c r="E37" s="1"/>
      <c r="F37" s="1"/>
      <c r="G37" s="1"/>
      <c r="H37" s="1"/>
      <c r="I37" s="1"/>
      <c r="J37" s="1"/>
      <c r="K37" s="11"/>
      <c r="L37" s="11"/>
      <c r="M37" s="1"/>
      <c r="N37" s="10"/>
      <c r="O37" s="19" t="s">
        <v>47</v>
      </c>
      <c r="P37" s="1"/>
      <c r="Q37" s="1"/>
      <c r="R37" s="1"/>
      <c r="S37" s="1"/>
      <c r="T37" s="1"/>
      <c r="U37" s="1"/>
      <c r="V37" s="1"/>
      <c r="W37" s="11"/>
      <c r="X37" s="11"/>
      <c r="Z37" s="10"/>
      <c r="AA37" s="19" t="s">
        <v>47</v>
      </c>
      <c r="AB37" s="1"/>
      <c r="AC37" s="1"/>
      <c r="AD37" s="1"/>
      <c r="AE37" s="1"/>
      <c r="AF37" s="1"/>
      <c r="AG37" s="1"/>
      <c r="AH37" s="1"/>
      <c r="AI37" s="11"/>
      <c r="AJ37" s="11"/>
    </row>
    <row r="38" spans="2:36" ht="6.95" customHeight="1" x14ac:dyDescent="0.3">
      <c r="B38" s="10"/>
      <c r="C38" s="10"/>
      <c r="D38" s="1"/>
      <c r="E38" s="1"/>
      <c r="F38" s="1"/>
      <c r="G38" s="1"/>
      <c r="H38" s="1"/>
      <c r="I38" s="1"/>
      <c r="J38" s="1"/>
      <c r="K38" s="11"/>
      <c r="L38" s="11"/>
      <c r="M38" s="1"/>
      <c r="N38" s="10"/>
      <c r="O38" s="10"/>
      <c r="P38" s="1"/>
      <c r="Q38" s="1"/>
      <c r="R38" s="1"/>
      <c r="S38" s="1"/>
      <c r="T38" s="1"/>
      <c r="U38" s="1"/>
      <c r="V38" s="1"/>
      <c r="W38" s="11"/>
      <c r="X38" s="11"/>
      <c r="Z38" s="10"/>
      <c r="AA38" s="10"/>
      <c r="AB38" s="1"/>
      <c r="AC38" s="1"/>
      <c r="AD38" s="1"/>
      <c r="AE38" s="1"/>
      <c r="AF38" s="1"/>
      <c r="AG38" s="1"/>
      <c r="AH38" s="1"/>
      <c r="AI38" s="11"/>
      <c r="AJ38" s="11"/>
    </row>
    <row r="39" spans="2:36" x14ac:dyDescent="0.3">
      <c r="B39" s="10"/>
      <c r="C39" s="10" t="s">
        <v>14</v>
      </c>
      <c r="D39" s="1"/>
      <c r="E39" s="1"/>
      <c r="F39" s="1"/>
      <c r="G39" s="1"/>
      <c r="H39" s="1"/>
      <c r="I39" s="1"/>
      <c r="J39" s="1"/>
      <c r="K39" s="11"/>
      <c r="L39" s="11"/>
      <c r="M39" s="1"/>
      <c r="N39" s="10"/>
      <c r="O39" s="10" t="s">
        <v>14</v>
      </c>
      <c r="P39" s="1"/>
      <c r="Q39" s="1"/>
      <c r="R39" s="1"/>
      <c r="S39" s="1"/>
      <c r="T39" s="1"/>
      <c r="U39" s="1"/>
      <c r="V39" s="1"/>
      <c r="W39" s="11"/>
      <c r="X39" s="11"/>
      <c r="Z39" s="10"/>
      <c r="AA39" s="10" t="s">
        <v>14</v>
      </c>
      <c r="AB39" s="1"/>
      <c r="AC39" s="1"/>
      <c r="AD39" s="1"/>
      <c r="AE39" s="1"/>
      <c r="AF39" s="1"/>
      <c r="AG39" s="1"/>
      <c r="AH39" s="1"/>
      <c r="AI39" s="11"/>
      <c r="AJ39" s="11"/>
    </row>
    <row r="40" spans="2:36" ht="6.95" customHeight="1" x14ac:dyDescent="0.3">
      <c r="B40" s="10"/>
      <c r="C40" s="10"/>
      <c r="D40" s="1"/>
      <c r="E40" s="1"/>
      <c r="F40" s="1"/>
      <c r="G40" s="1"/>
      <c r="H40" s="1"/>
      <c r="I40" s="1"/>
      <c r="J40" s="1"/>
      <c r="K40" s="11"/>
      <c r="L40" s="11"/>
      <c r="M40" s="1"/>
      <c r="N40" s="10"/>
      <c r="O40" s="10"/>
      <c r="P40" s="1"/>
      <c r="Q40" s="1"/>
      <c r="R40" s="1"/>
      <c r="S40" s="1"/>
      <c r="T40" s="1"/>
      <c r="U40" s="1"/>
      <c r="V40" s="1"/>
      <c r="W40" s="11"/>
      <c r="X40" s="11"/>
      <c r="Z40" s="10"/>
      <c r="AA40" s="10"/>
      <c r="AB40" s="1"/>
      <c r="AC40" s="1"/>
      <c r="AD40" s="1"/>
      <c r="AE40" s="1"/>
      <c r="AF40" s="1"/>
      <c r="AG40" s="1"/>
      <c r="AH40" s="1"/>
      <c r="AI40" s="11"/>
      <c r="AJ40" s="11"/>
    </row>
    <row r="41" spans="2:36" x14ac:dyDescent="0.3">
      <c r="B41" s="10"/>
      <c r="C41" s="10" t="s">
        <v>48</v>
      </c>
      <c r="D41" s="1"/>
      <c r="E41" s="1"/>
      <c r="F41" s="1"/>
      <c r="G41" s="1"/>
      <c r="H41" s="1"/>
      <c r="I41" s="1"/>
      <c r="J41" s="1"/>
      <c r="K41" s="11"/>
      <c r="L41" s="11"/>
      <c r="M41" s="1"/>
      <c r="N41" s="10"/>
      <c r="O41" s="10" t="s">
        <v>48</v>
      </c>
      <c r="P41" s="1"/>
      <c r="Q41" s="1"/>
      <c r="R41" s="1"/>
      <c r="S41" s="1"/>
      <c r="T41" s="1"/>
      <c r="U41" s="1"/>
      <c r="V41" s="1"/>
      <c r="W41" s="11"/>
      <c r="X41" s="11"/>
      <c r="Z41" s="10"/>
      <c r="AA41" s="10" t="s">
        <v>48</v>
      </c>
      <c r="AB41" s="1"/>
      <c r="AC41" s="1"/>
      <c r="AD41" s="1"/>
      <c r="AE41" s="1"/>
      <c r="AF41" s="1"/>
      <c r="AG41" s="1"/>
      <c r="AH41" s="1"/>
      <c r="AI41" s="11"/>
      <c r="AJ41" s="11"/>
    </row>
    <row r="42" spans="2:36" ht="6.95" customHeight="1" x14ac:dyDescent="0.3">
      <c r="B42" s="10"/>
      <c r="C42" s="10"/>
      <c r="D42" s="1"/>
      <c r="E42" s="1"/>
      <c r="F42" s="1"/>
      <c r="G42" s="1"/>
      <c r="H42" s="1"/>
      <c r="I42" s="1"/>
      <c r="J42" s="1"/>
      <c r="K42" s="11"/>
      <c r="L42" s="11"/>
      <c r="M42" s="1"/>
      <c r="N42" s="10"/>
      <c r="O42" s="10"/>
      <c r="P42" s="1"/>
      <c r="Q42" s="1"/>
      <c r="R42" s="1"/>
      <c r="S42" s="1"/>
      <c r="T42" s="1"/>
      <c r="U42" s="1"/>
      <c r="V42" s="1"/>
      <c r="W42" s="11"/>
      <c r="X42" s="11"/>
      <c r="Z42" s="10"/>
      <c r="AA42" s="10"/>
      <c r="AB42" s="1"/>
      <c r="AC42" s="1"/>
      <c r="AD42" s="1"/>
      <c r="AE42" s="1"/>
      <c r="AF42" s="1"/>
      <c r="AG42" s="1"/>
      <c r="AH42" s="1"/>
      <c r="AI42" s="11"/>
      <c r="AJ42" s="11"/>
    </row>
    <row r="43" spans="2:36" x14ac:dyDescent="0.3">
      <c r="B43" s="10"/>
      <c r="C43" s="21" t="s">
        <v>49</v>
      </c>
      <c r="D43" s="1"/>
      <c r="E43" s="1"/>
      <c r="F43" s="1"/>
      <c r="G43" s="1"/>
      <c r="H43" s="1"/>
      <c r="I43" s="1"/>
      <c r="J43" s="1"/>
      <c r="K43" s="11"/>
      <c r="L43" s="11"/>
      <c r="M43" s="1"/>
      <c r="N43" s="10"/>
      <c r="O43" s="21" t="s">
        <v>49</v>
      </c>
      <c r="P43" s="1"/>
      <c r="Q43" s="1"/>
      <c r="R43" s="1"/>
      <c r="S43" s="1"/>
      <c r="T43" s="1"/>
      <c r="U43" s="1"/>
      <c r="V43" s="1"/>
      <c r="W43" s="11"/>
      <c r="X43" s="11"/>
      <c r="Z43" s="10"/>
      <c r="AA43" s="21" t="s">
        <v>49</v>
      </c>
      <c r="AB43" s="1"/>
      <c r="AC43" s="1"/>
      <c r="AD43" s="1"/>
      <c r="AE43" s="1"/>
      <c r="AF43" s="1"/>
      <c r="AG43" s="1"/>
      <c r="AH43" s="1"/>
      <c r="AI43" s="11"/>
      <c r="AJ43" s="11"/>
    </row>
    <row r="44" spans="2:36" ht="16.5" customHeight="1" thickBot="1" x14ac:dyDescent="0.35">
      <c r="B44" s="10"/>
      <c r="C44" s="14"/>
      <c r="D44" s="15"/>
      <c r="E44" s="15"/>
      <c r="F44" s="15"/>
      <c r="G44" s="15"/>
      <c r="H44" s="15"/>
      <c r="I44" s="15"/>
      <c r="J44" s="15"/>
      <c r="K44" s="16"/>
      <c r="L44" s="11"/>
      <c r="M44" s="1"/>
      <c r="N44" s="10"/>
      <c r="O44" s="14"/>
      <c r="P44" s="15"/>
      <c r="Q44" s="15"/>
      <c r="R44" s="15"/>
      <c r="S44" s="15"/>
      <c r="T44" s="15"/>
      <c r="U44" s="15"/>
      <c r="V44" s="15"/>
      <c r="W44" s="16"/>
      <c r="X44" s="11"/>
      <c r="Z44" s="10"/>
      <c r="AA44" s="14"/>
      <c r="AB44" s="15"/>
      <c r="AC44" s="15"/>
      <c r="AD44" s="15"/>
      <c r="AE44" s="15"/>
      <c r="AF44" s="15"/>
      <c r="AG44" s="15"/>
      <c r="AH44" s="15"/>
      <c r="AI44" s="16"/>
      <c r="AJ44" s="11"/>
    </row>
    <row r="45" spans="2:36" ht="9.75" customHeight="1" thickBot="1" x14ac:dyDescent="0.35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6"/>
      <c r="M45" s="1"/>
      <c r="N45" s="14"/>
      <c r="O45" s="15"/>
      <c r="P45" s="15"/>
      <c r="Q45" s="15"/>
      <c r="R45" s="15"/>
      <c r="S45" s="15"/>
      <c r="T45" s="15"/>
      <c r="U45" s="15"/>
      <c r="V45" s="15"/>
      <c r="W45" s="15"/>
      <c r="X45" s="16"/>
      <c r="Z45" s="14"/>
      <c r="AA45" s="15"/>
      <c r="AB45" s="15"/>
      <c r="AC45" s="15"/>
      <c r="AD45" s="15"/>
      <c r="AE45" s="15"/>
      <c r="AF45" s="15"/>
      <c r="AG45" s="15"/>
      <c r="AH45" s="15"/>
      <c r="AI45" s="15"/>
      <c r="AJ45" s="16"/>
    </row>
    <row r="46" spans="2:36" x14ac:dyDescent="0.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36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36" x14ac:dyDescent="0.3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9">
    <mergeCell ref="B6:L6"/>
    <mergeCell ref="N6:X6"/>
    <mergeCell ref="Z6:AJ6"/>
    <mergeCell ref="B4:C4"/>
    <mergeCell ref="N4:O4"/>
    <mergeCell ref="Z4:AA4"/>
    <mergeCell ref="B5:L5"/>
    <mergeCell ref="N5:X5"/>
    <mergeCell ref="Z5:AJ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1</vt:i4>
      </vt:variant>
    </vt:vector>
  </HeadingPairs>
  <TitlesOfParts>
    <vt:vector size="6" baseType="lpstr">
      <vt:lpstr>사업비구성 기준표</vt:lpstr>
      <vt:lpstr>초기중견기업</vt:lpstr>
      <vt:lpstr>중소기업</vt:lpstr>
      <vt:lpstr>소상공인</vt:lpstr>
      <vt:lpstr>청년기업</vt:lpstr>
      <vt:lpstr>'사업비구성 기준표'!Print_Area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한국데이터산업진흥원</cp:lastModifiedBy>
  <cp:lastPrinted>2023-01-19T08:11:50Z</cp:lastPrinted>
  <dcterms:created xsi:type="dcterms:W3CDTF">2020-03-30T06:52:18Z</dcterms:created>
  <dcterms:modified xsi:type="dcterms:W3CDTF">2024-02-27T00:30:34Z</dcterms:modified>
</cp:coreProperties>
</file>